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2"/>
  </bookViews>
  <sheets>
    <sheet name="Thuyet minh BCTC" sheetId="1" r:id="rId1"/>
    <sheet name="LCTT " sheetId="2" state="hidden" r:id="rId2"/>
    <sheet name="bao cao ket qua " sheetId="3" r:id="rId3"/>
    <sheet name="bang can doi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<sst xmlns="http://schemas.openxmlformats.org/spreadsheetml/2006/main" count="1110" uniqueCount="937">
  <si>
    <t xml:space="preserve"> - T¨ng vèn trong n¨m tr­íc</t>
  </si>
  <si>
    <t xml:space="preserve"> - L·i trong n¨m tr­íc</t>
  </si>
  <si>
    <t xml:space="preserve"> - Chia cæ tøc n¨m tr­íc</t>
  </si>
  <si>
    <t xml:space="preserve"> - Gi¶m vèn trong n¨m tr­íc</t>
  </si>
  <si>
    <t xml:space="preserve"> - Lç trong n¨m tr­íc:</t>
  </si>
  <si>
    <t xml:space="preserve"> - Gi¶m kh¸c:</t>
  </si>
  <si>
    <t>Sè d­ cuèi  kú tr­íc</t>
  </si>
  <si>
    <t>Sè d­ ®Çu kú nµy</t>
  </si>
  <si>
    <t xml:space="preserve"> - T¨ng vèn trong n¨m nay</t>
  </si>
  <si>
    <t xml:space="preserve"> - L·i trong n¨m nay</t>
  </si>
  <si>
    <t xml:space="preserve"> - Gi¶m vèn trong n¨m nay</t>
  </si>
  <si>
    <t xml:space="preserve"> - Lç trong n¨m nay :</t>
  </si>
  <si>
    <t>Sè d­ cuèi n¨m nay</t>
  </si>
  <si>
    <t>b - Chi tiÕt vèn ®Çu t­ cña chñ së h÷u :</t>
  </si>
  <si>
    <t>Cuèi kú</t>
  </si>
  <si>
    <t>§Çu kú</t>
  </si>
  <si>
    <t xml:space="preserve"> - Vèn gãp cña nhµ n­íc ( Cæ phÇn nhµ n­íc)</t>
  </si>
  <si>
    <t xml:space="preserve"> - Vèn gãp cña c¸c ®èi t­îng kh¸c (Cæ phÇn phæ th«ng )</t>
  </si>
  <si>
    <t xml:space="preserve"> - Vèn tù bæ xung</t>
  </si>
  <si>
    <t xml:space="preserve"> - Kh¸c</t>
  </si>
  <si>
    <t xml:space="preserve">   * Gi¸ trÞ tr¸i phiÕu ®· chuyÓn thµnh cæ phiÕu trong n¨m :</t>
  </si>
  <si>
    <t xml:space="preserve">    * Sè l­îng cæ phiÕu quü</t>
  </si>
  <si>
    <t xml:space="preserve"> chia lîi nhuËn :</t>
  </si>
  <si>
    <t xml:space="preserve">   - Vèn ®Çu t­ cña chñ së h÷u :</t>
  </si>
  <si>
    <t xml:space="preserve">     + Vèn gãp ®Çu n¨m :</t>
  </si>
  <si>
    <t xml:space="preserve">     + Vèn gãp t¨ng trong n¨m :</t>
  </si>
  <si>
    <t xml:space="preserve">     + Vèn gãp gi¶m trong n¨m :</t>
  </si>
  <si>
    <t xml:space="preserve">     + Vèn gãp cuèi n¨m :</t>
  </si>
  <si>
    <t xml:space="preserve">   - Cæ tøc lîi nhuËn ®· chia :</t>
  </si>
  <si>
    <t>d - Cæ tøc :</t>
  </si>
  <si>
    <t xml:space="preserve">   - Cæ tøc ®· c«ng bè sau ngµy kÕt thóc kú kÕ to¸n n¨m :</t>
  </si>
  <si>
    <t xml:space="preserve">     + Cæ tøc ®· c«ng bè trªn cæ phiÕu phæ th«ng :</t>
  </si>
  <si>
    <t xml:space="preserve">     + Cæ tøc ®· c«ng bè trªn cæ phiÕu ­u ®·i :</t>
  </si>
  <si>
    <t xml:space="preserve">   - Cæ tøc cña cæ phiÕu ­u ®·i luü kÕ ch­a ®­îc ghi nhËn :</t>
  </si>
  <si>
    <t>® - Cæ phiÕu :</t>
  </si>
  <si>
    <t xml:space="preserve">   - Sè l­îng cæ phiÕu ®¨ng ký ph¸t hµnh :</t>
  </si>
  <si>
    <t xml:space="preserve">   - Sè l­îng cæ phiÕu ®· b¸n ra c«ng chóng :</t>
  </si>
  <si>
    <t xml:space="preserve">     + Cæ phiÕu phæ th«ng :</t>
  </si>
  <si>
    <t xml:space="preserve">     + Cæ phiÕu ­u ®·i :</t>
  </si>
  <si>
    <t xml:space="preserve">   - Sè l­îng cæ phiÕu ®­îc mua l¹i :</t>
  </si>
  <si>
    <t xml:space="preserve">   - Sè l­îng cæ phiÕu ®ang l­u hµnh :</t>
  </si>
  <si>
    <t xml:space="preserve">   * MÖnh gi¸ cæ phiÕu ®ang l­u hµnh :</t>
  </si>
  <si>
    <t>e - C¸c quü cña doanh nghiÖp :</t>
  </si>
  <si>
    <t xml:space="preserve">   - Quü ®Çu t­ ph¸t triÓn :</t>
  </si>
  <si>
    <t xml:space="preserve">   - Quü dù phßng tµi chÝnh:</t>
  </si>
  <si>
    <t xml:space="preserve">   - Quü kh¸c thuéc vèn chñ së h÷u</t>
  </si>
  <si>
    <t xml:space="preserve">* Môc ®Ých  lËp vµ sö dông c¸c quü cña doanh nghiÖp : </t>
  </si>
  <si>
    <t xml:space="preserve"> - Bæ xung vèn ®iÒu lÖ cña CTy, ®Ó t¸i ®Çu t­ phôc vô cho SX mét c¸ch bÒn v÷ng cña CTy</t>
  </si>
  <si>
    <t xml:space="preserve"> - §Ó bï ®¾p nh÷ng thiÖt h¹i vÒ TS, c«ng nî kh«ng ®ßi ®­îc x¶y ra trong qu¸ tr×nh KD</t>
  </si>
  <si>
    <t xml:space="preserve"> - Khen th­ëng cuèi n¨m hay ®ét xuÊt cho c¸c tËp thÓ , c¸ nh©n cã thµnh tÝch trong CT¸c</t>
  </si>
  <si>
    <t>g - Thu nhËp vµ chi phÝ , l·i hoÆc lç ®­îc ghi nhËn trùc tiÕp vµo vèn chñ së h÷u theo quy</t>
  </si>
  <si>
    <t>®Þnh cña c¸c chuÈn mùc kÕ to¸n cô thÓ:</t>
  </si>
  <si>
    <t>23 - Nguån kinh phÝ :</t>
  </si>
  <si>
    <t xml:space="preserve">   - Nguån kinh phÝ ®­îc cÊp trong n¨m :</t>
  </si>
  <si>
    <t xml:space="preserve">   - Chi sù nghiÖp :</t>
  </si>
  <si>
    <t xml:space="preserve">   - Nguån kinh phÝ cßn l¹i cuèi n¨m:</t>
  </si>
  <si>
    <t>24 - Tµi s¶n thuª ngoµi :</t>
  </si>
  <si>
    <t>(1) - Gi¸ trÞ tµi s¶n thuª ngoµi :</t>
  </si>
  <si>
    <t xml:space="preserve">   - TSC§ thuª ngoµi :</t>
  </si>
  <si>
    <t xml:space="preserve">   - Tµi s¶n kh¸c thuª ngoµi :</t>
  </si>
  <si>
    <t xml:space="preserve">(2) - Tæng sè tiÒn thuª tèi thiÓu trong t­¬ng lai cña H§ thuª </t>
  </si>
  <si>
    <t>TSC§ kh«ng huû ngang theo c¸c thêi h¹n :</t>
  </si>
  <si>
    <t xml:space="preserve">  - Tõ 1 n¨m trë xuèng</t>
  </si>
  <si>
    <t xml:space="preserve">  - Trªn 1 n¨m ®Õn n¨m 5 n¨m</t>
  </si>
  <si>
    <t xml:space="preserve">  - Trªn 5 n¨m</t>
  </si>
  <si>
    <t>V - Th«ng tin bæ sung cho c¸c kho¶n môc tr×nh bµy trong b¸o c¸o KQH§ kinh doanh</t>
  </si>
  <si>
    <t>25 - Tæng doanh thu b¸n hµng vµ cung cÊp dÞch vô ( M· sè 01) :</t>
  </si>
  <si>
    <t xml:space="preserve"> Trong ®ã :</t>
  </si>
  <si>
    <t xml:space="preserve">     - Doanh thu b¸n hµng :</t>
  </si>
  <si>
    <t xml:space="preserve">     -  Doanh thu cung cÊp dÞch vô :</t>
  </si>
  <si>
    <t xml:space="preserve">    - Doanh thu hîp ®ång XD</t>
  </si>
  <si>
    <t xml:space="preserve">      + Doanh thu cña H§XD ®­îc ghi nhËn trong kú</t>
  </si>
  <si>
    <t xml:space="preserve">      + Tæng DT luü kÕ cña H§XD ®­îc ghi nhËn ®Õn thêi ®iÓm lËp </t>
  </si>
  <si>
    <t>b¸o c¸o tµi chÝnh</t>
  </si>
  <si>
    <t xml:space="preserve">   26 -  C¸c kho¶n gi¶m trõ doanh thu ( M· sè 02 ):</t>
  </si>
  <si>
    <t xml:space="preserve">     + ChiÕt khÊu th­¬ng m¹i :</t>
  </si>
  <si>
    <t xml:space="preserve">     + Gi¶m gi¸ hµng b¸n :</t>
  </si>
  <si>
    <t xml:space="preserve">     + Hµng b¸n bÞ tr¶ l¹i :</t>
  </si>
  <si>
    <t xml:space="preserve">     + ThuÕ GTGT ph¶i nép (PP trùc tiÕp ) :</t>
  </si>
  <si>
    <t xml:space="preserve">     + ThuÕ tiªu thô ®Æc biÖt :</t>
  </si>
  <si>
    <t xml:space="preserve">     + ThuÕ xuÊt khÈu :</t>
  </si>
  <si>
    <t xml:space="preserve">   27 - DT thuÇn vÒ b¸n hµng vµ cung cÊp dÞch vô (M· sè 10) :</t>
  </si>
  <si>
    <t>Trong ®ã : + Doanh thu thuÇn vÒ trao ®æi hµng ho¸ :</t>
  </si>
  <si>
    <t xml:space="preserve">                   + Doanh thu thuÇn vÒ trao ®æi dÞch vô :</t>
  </si>
  <si>
    <t>BÁO CÁO LƯU CHUYỂN TIỀN TỆ (PHƯƠNG PHÁP GIÁN TIẾP)</t>
  </si>
  <si>
    <t>28 - Gi¸ vèn hµng b¸n ( M· sè 11 ) :</t>
  </si>
  <si>
    <t xml:space="preserve"> - Gi¸ vèn cña hµng ho¸ ®· b¸n</t>
  </si>
  <si>
    <t xml:space="preserve"> - Gi¸ vèn cña thµnh phÈm ®· b¸n</t>
  </si>
  <si>
    <t xml:space="preserve"> - Gi¸ vèn cña dÞch vô ®· cung cÊp</t>
  </si>
  <si>
    <t xml:space="preserve"> - Gi¸ trÞ cßn l¹i, chi phÝ nh­îng b¸n,thanh lý B§S ®Çu t­ ®· b¸n</t>
  </si>
  <si>
    <t xml:space="preserve"> - Chi phÝ KD B§S ®Çu t­</t>
  </si>
  <si>
    <t xml:space="preserve"> - Hao hôt , mÊt m¸t hµng tån kho</t>
  </si>
  <si>
    <t xml:space="preserve"> - C¸c kho¶n chi phÝ v­ît møc b×nh th­êng</t>
  </si>
  <si>
    <t xml:space="preserve"> - Dù phßng gi¶m gi¸ hµng tån kho</t>
  </si>
  <si>
    <t>29 - Doanh thu ho¹t ®éng tµi chÝnh ( M· sè 21 ):</t>
  </si>
  <si>
    <t xml:space="preserve">  - L·i tiÒn göi , tiÒn cho vay</t>
  </si>
  <si>
    <t xml:space="preserve">  - L·i ®Çu t­ tr¸i phiÕu , kú phiÕu, tÝn phiÕu</t>
  </si>
  <si>
    <t xml:space="preserve">  - Cæ tøc , lîi nhuËn ®­îc chia</t>
  </si>
  <si>
    <t xml:space="preserve">  - L·i b¸n ngo¹i tÖ</t>
  </si>
  <si>
    <t xml:space="preserve">  - L·i  chªnh lÖch tû gi¸ ®· thùc hiÖn</t>
  </si>
  <si>
    <t xml:space="preserve">  - L·i  chªnh lÖch tû gi¸ ch­a  thùc hiÖn</t>
  </si>
  <si>
    <t xml:space="preserve">  - L·i b¸n hµng tr¶ chËm</t>
  </si>
  <si>
    <t xml:space="preserve">  - Doanh thu ho¹t ®éng tµi chÝnh kh¸c</t>
  </si>
  <si>
    <t>30 - Chi phÝ tµi chÝnh (M· sè 22 ) :</t>
  </si>
  <si>
    <t xml:space="preserve"> - L·i tiÒn vay :</t>
  </si>
  <si>
    <t xml:space="preserve">  + L·i tiÒn vay ng¾n h¹n</t>
  </si>
  <si>
    <t xml:space="preserve">  + L·i tiÒn vay trung dµi h¹n</t>
  </si>
  <si>
    <t xml:space="preserve"> - ChiÕt khÊu thanh to¸n , l·i b¸n hµng tr¶ chËm</t>
  </si>
  <si>
    <t xml:space="preserve"> - Lç do thanh lý c¸c kho¶n ®Çu t­ ng¾n h¹n , dµi h¹n</t>
  </si>
  <si>
    <t xml:space="preserve"> - Lç b¸n ngo¹i tÖ</t>
  </si>
  <si>
    <t xml:space="preserve"> - Lç chªnh lÖch tû gi¸ ®· thùc hiÖn</t>
  </si>
  <si>
    <t xml:space="preserve"> - Lç chªnh lÖch tû gi¸ ch­a thùc hiÖn</t>
  </si>
  <si>
    <t xml:space="preserve"> -  Dù phßng  gi¸ c¸c kho¶n ®Çu t­ ng¾n h¹n, dµi h¹n</t>
  </si>
  <si>
    <t xml:space="preserve"> - Chi phÝ tµi chÝnh kh¸c</t>
  </si>
  <si>
    <t>31- Chi phÝ thuÕ thu nhËp doanh nghiÖp hiÖn hµnh (M· sè 51)</t>
  </si>
  <si>
    <t xml:space="preserve"> - Chi phÝ thuÕ thu nhËp doanh nghiÖp tÝnh trªn thu nhËp chÞu </t>
  </si>
  <si>
    <t>thuÕ n¨m hiÖn hµnh</t>
  </si>
  <si>
    <t xml:space="preserve"> - §iÒu chØnh chi phÝ thuÕ thu nhËp doanh nghiÖp cña c¸c n¨m</t>
  </si>
  <si>
    <t>tr­íc vµo chi phÝ thuÕ thu nhËp hiÖn hµnh n¨m nay</t>
  </si>
  <si>
    <t xml:space="preserve"> - Tæng chi phÝ thuÕ thu nhËp doanh nghiÖp hiÖn hµnh</t>
  </si>
  <si>
    <t>32- Chi phÝ thuÕ thu nhËp doanh nghiÖp ho·n l¹i (M· sè 52)</t>
  </si>
  <si>
    <t xml:space="preserve"> - Chi phÝ thuÕ thu nhËp doanh nghiÖp ho·n l¹i ph¸t sinh </t>
  </si>
  <si>
    <t xml:space="preserve"> tõ c¸c kho¶n chªnh lÖch t¹m thêi ph¶i chÞu thuÕ</t>
  </si>
  <si>
    <t xml:space="preserve"> tõ viÖc hoµn nhËp tµi s¶n thuÕ thu nhËp ho·n l¹i</t>
  </si>
  <si>
    <t xml:space="preserve"> - Thu nhËp thuÕ thu nhËp doanh nghiÖp ho·n l¹i ph¸t sinh </t>
  </si>
  <si>
    <t xml:space="preserve"> tõ c¸c kho¶n chªnh lÖch t¹m thêi ®­îc khÊu trõ</t>
  </si>
  <si>
    <t xml:space="preserve"> tõ c¸c kho¶n lç tÝnh thuÕ vµ ­u ®·i thuÕ ch­a sö dông</t>
  </si>
  <si>
    <t xml:space="preserve"> tõ viÖc hoµn nhËp thuÕ thu nhËp ho·n l¹i ph¶i tr¶</t>
  </si>
  <si>
    <t xml:space="preserve"> - Tæng chi phÝ thuÕ thu nhËp doanh nghiÖp ho·n l¹i</t>
  </si>
  <si>
    <t>33 - Chi phÝ s¶n xuÊt kinh doanh theo yÕu tè :</t>
  </si>
  <si>
    <t xml:space="preserve"> - Chi phÝ  liÖu , vËt liÖu</t>
  </si>
  <si>
    <t xml:space="preserve">  + Nguyªn vËt liÖu </t>
  </si>
  <si>
    <t xml:space="preserve">  +Nhiªn liÖu</t>
  </si>
  <si>
    <t xml:space="preserve">  + §éng lùc</t>
  </si>
  <si>
    <t xml:space="preserve"> - Chi phÝ nh©n c«ng</t>
  </si>
  <si>
    <t xml:space="preserve">  +TiÒn l­¬ng</t>
  </si>
  <si>
    <t xml:space="preserve">  +KPC§, BHXH , BHYT</t>
  </si>
  <si>
    <t xml:space="preserve"> - Chi phÝ khÊu hao tµi s¶n cè ®Þnh</t>
  </si>
  <si>
    <t xml:space="preserve"> - Chi phÝ dÞch vô mua ngoµi</t>
  </si>
  <si>
    <t xml:space="preserve"> - Chi phÝ kh¸c b»ng tiÒn</t>
  </si>
  <si>
    <t>VI - Th«ng tin bæ sung cho c¸c kho¶n môc tr×nh bµy trong b¸o c¸o l­u chuyÓn tiÒn tÖ :</t>
  </si>
  <si>
    <t>34- C¸c giao dÞch kh«ng b»ng tiÒn ¶nh h­ëng ®Õn b¸o c¸o l­u chuyÓn tiÒn tÖ vµ c¸c kho¶n tiÒn</t>
  </si>
  <si>
    <t>do doanh nghiÖp n¾m gi÷ nh­ng kh«ng ®­îc sö dông:</t>
  </si>
  <si>
    <t xml:space="preserve">a- Mua tµi s¶n b»ng c¸ch nhËn c¸c kho¶n nî liªn quan trùc tiÕp </t>
  </si>
  <si>
    <t>hoÆc th«ng qua nghiÖp vô cho thuª tµi chÝnh</t>
  </si>
  <si>
    <t xml:space="preserve"> - Mua doanh nghiÖp th«ng qua ph¸t hµnh cæ phiÕu</t>
  </si>
  <si>
    <t xml:space="preserve"> - ChuyÓn nî thµnh vèn chñ së h÷u</t>
  </si>
  <si>
    <t xml:space="preserve">b- Mua vµ thanh lý c«ng ty con hoÆc ®¬n vÞ kinh doanh </t>
  </si>
  <si>
    <t>kh¸c trong kú b¸o c¸o</t>
  </si>
  <si>
    <t xml:space="preserve"> - Tæng gi¸ trÞ mua hoÆc thanh lý:</t>
  </si>
  <si>
    <t xml:space="preserve"> - PhÇn gi¸ trÞ mua hoÆc thanh lý ®­îc thanh to¸n b»ng tiÒn vµ</t>
  </si>
  <si>
    <t>vµ c¸c kho¶n t­¬ng ®­¬ng tiÒn</t>
  </si>
  <si>
    <t xml:space="preserve"> - Sè tiÒn vµ c¸c kho¶n t­¬ng ®­¬ng tiÒn thùc cã trong </t>
  </si>
  <si>
    <t xml:space="preserve">c«ng ty con hoÆc ®¬n vÞ kinh doanh kh¸c ®­îc mua </t>
  </si>
  <si>
    <t>hoÆc thanh lý:</t>
  </si>
  <si>
    <t xml:space="preserve"> - PhÇn gi¸ tµi s¶n (Tæng hîp theo tõng lo¹i tµi s¶n) vµ nî ph¶i tr¶</t>
  </si>
  <si>
    <t xml:space="preserve">kh«ng ph¶i lµ tiÒn vµ c¸c kho¶n t­¬ng ®­¬ng tiÒn trong c«ng ty </t>
  </si>
  <si>
    <t xml:space="preserve">con hoÆc ®¬n vÞ kinh doanh kh¸c ®­îc mua hoÆc thanh lý </t>
  </si>
  <si>
    <t>Tháng 3 Năm 2009</t>
  </si>
  <si>
    <t xml:space="preserve">                                                                                                                     Ngày 22 Tháng 4 Năm 2009</t>
  </si>
  <si>
    <t>Kế toán trưởng</t>
  </si>
  <si>
    <t>Giám đốc</t>
  </si>
  <si>
    <t>Phạm  Văn Mật</t>
  </si>
  <si>
    <t>Quý 1 Năm  2009</t>
  </si>
  <si>
    <t>Ngày 22 Tháng 4 Năm 2009</t>
  </si>
  <si>
    <t>quý i n¨m 2009</t>
  </si>
  <si>
    <t>1 - Kú kÕ to¸n: B¾t ®Çu tõ 01/01/2009 ®Õn 31/12/2009</t>
  </si>
  <si>
    <t>Cuèi kú(31/03/09)</t>
  </si>
  <si>
    <t>§Çu kú(01/1/09)</t>
  </si>
  <si>
    <r>
      <t>C</t>
    </r>
    <r>
      <rPr>
        <sz val="14"/>
        <rFont val=".VnArial Narrow"/>
        <family val="2"/>
      </rPr>
      <t xml:space="preserve"> - C¸c giao dÞch vÒ vèn víi c¸c chñ së h÷u vµ ph©n phèi cæ tøc ,</t>
    </r>
  </si>
  <si>
    <r>
      <t xml:space="preserve">  + </t>
    </r>
    <r>
      <rPr>
        <i/>
        <sz val="14"/>
        <rFont val=".VnArial NarrowH"/>
        <family val="2"/>
      </rPr>
      <t>¨</t>
    </r>
    <r>
      <rPr>
        <i/>
        <sz val="14"/>
        <rFont val=".VnArial Narrow"/>
        <family val="2"/>
      </rPr>
      <t>n ca</t>
    </r>
  </si>
  <si>
    <t xml:space="preserve">                Vµng Danh ngµy 22  th¸ng 4  n¨m 2009</t>
  </si>
  <si>
    <t xml:space="preserve">       KÕ to¸n tr­ëng                       Gi¸m ®èc</t>
  </si>
  <si>
    <t xml:space="preserve">                               §inh Quang Lung                              Ph¹m V¨n MËt</t>
  </si>
  <si>
    <t xml:space="preserve">    - Mua trong n¨m</t>
  </si>
  <si>
    <t xml:space="preserve">    - §Çu t­ XDCB hoµn thµnh</t>
  </si>
  <si>
    <t xml:space="preserve">    - T¨ng kh¸c</t>
  </si>
  <si>
    <t xml:space="preserve">    - ChuyÓn sang B§S ®Çu t­</t>
  </si>
  <si>
    <t xml:space="preserve">  - Thanh lý, nh­îng b¸n</t>
  </si>
  <si>
    <t xml:space="preserve">  - Gi¶m kh¸c</t>
  </si>
  <si>
    <t xml:space="preserve"> 08 -T×nh h×nh t¨ng, gi¶m tµi s¶n cè ®Þnh h÷u h×nh:</t>
  </si>
  <si>
    <t xml:space="preserve">           10 -T×nh h×nh t¨ng, gi¶m tµi s¶n cè ®Þnh v« h×nh:</t>
  </si>
  <si>
    <t xml:space="preserve">    - T¹o ra tõ néi bé doanh nghiÖp</t>
  </si>
  <si>
    <t xml:space="preserve">    - T¨ng do hîp nhÊt kinh doanh</t>
  </si>
  <si>
    <t xml:space="preserve"> - KhÊu hao trong n¨m</t>
  </si>
  <si>
    <t>trong kú.</t>
  </si>
  <si>
    <t xml:space="preserve"> c- Tr×nh bµy gi¸ trÞ vµ lý do cña c¸c kho¶n tiÒn vµ t­¬ng </t>
  </si>
  <si>
    <t xml:space="preserve">®­¬ng tiÒn lín do doanh nghiÖp n¾m gi÷ nh­ng kh«ng ®­îc </t>
  </si>
  <si>
    <t>sö dông do cã sù h¹n chÕ cña ph¸p luËt hoÆc c¸c rµng</t>
  </si>
  <si>
    <t>buéc kh¸c mµ doanhnghiÖp ph¶i thùc hiÖn</t>
  </si>
  <si>
    <t>VII - Nh÷ng th«ng tin kh¸c :</t>
  </si>
  <si>
    <t>1 - Nh÷ng kho¶n nî tiÒm tµng , kho¶n cam kÕt vµ nh÷ng th«ng tin tµi chÝnh kh¸c :</t>
  </si>
  <si>
    <t>2- Nh÷ng sù kiÖn ph¸t sinh sau ngµy kÕt  thóc kú kÕ to¸n n¨m</t>
  </si>
  <si>
    <t>3- Th«ng tin vÒ c¸c bªn liªn quan</t>
  </si>
  <si>
    <t>CASH FLOW STATEMENT</t>
  </si>
  <si>
    <t>ITEMS</t>
  </si>
  <si>
    <t>Codes</t>
  </si>
  <si>
    <t>I. CASH FLOWS FROM OPERATING ACTIVITIES</t>
  </si>
  <si>
    <t>1. Profit before tax</t>
  </si>
  <si>
    <t>2. Adjustments for:</t>
  </si>
  <si>
    <t>Depreciation, amortization</t>
  </si>
  <si>
    <t>Provisions</t>
  </si>
  <si>
    <t>Exchange diferrence</t>
  </si>
  <si>
    <t>Interest income</t>
  </si>
  <si>
    <t>Interest expense</t>
  </si>
  <si>
    <t>3.  Operating profit before movements in working capital</t>
  </si>
  <si>
    <t>Increase in receivables</t>
  </si>
  <si>
    <t>Decrease (increase) in inventories</t>
  </si>
  <si>
    <t xml:space="preserve">Decrease (increase) in accounts payable </t>
  </si>
  <si>
    <t>Decrease prepaid expenses</t>
  </si>
  <si>
    <t>12</t>
  </si>
  <si>
    <t>Interest paid</t>
  </si>
  <si>
    <t>13</t>
  </si>
  <si>
    <t>Coporate income tax paid</t>
  </si>
  <si>
    <t>Other cash receivables</t>
  </si>
  <si>
    <t>15</t>
  </si>
  <si>
    <t>Other cash disburment</t>
  </si>
  <si>
    <t>16</t>
  </si>
  <si>
    <t>Net cash from (used in) operating activities</t>
  </si>
  <si>
    <t>II. CASH FLOWS FROM INVESTING ACTIVITIES</t>
  </si>
  <si>
    <t>1. Acquisition of fixed assets and other long-term assets</t>
  </si>
  <si>
    <t>2. Increase from disposal of fixed assets and other long term assets</t>
  </si>
  <si>
    <t>3. Cash use for loans, buying financial instruments from other entities</t>
  </si>
  <si>
    <t>4. Cash receive from recovering loans, selling other financial instruments</t>
  </si>
  <si>
    <t>5. Cash use to contribute to other entities</t>
  </si>
  <si>
    <t>6. Cash recovery from acquisition of investment in other entities</t>
  </si>
  <si>
    <t>7. Cash receive from interest, devidend</t>
  </si>
  <si>
    <t>Net cash from used in investing activities</t>
  </si>
  <si>
    <t>III. CASH FLOWS FROM FINANCING ACTIVITIES</t>
  </si>
  <si>
    <t>1. Cash from receiving contribution from owners</t>
  </si>
  <si>
    <t>2. Cash payments to shareholders</t>
  </si>
  <si>
    <t>3. Cash receive from borrowings</t>
  </si>
  <si>
    <t>34</t>
  </si>
  <si>
    <t>4. Repayment of borrowings</t>
  </si>
  <si>
    <t>5. Repayments financial debt</t>
  </si>
  <si>
    <t>6. Dividend payments</t>
  </si>
  <si>
    <t>Net cash (used in) from  financing activities</t>
  </si>
  <si>
    <t>Net increase in cash and cash equivalents</t>
  </si>
  <si>
    <t>Cash and cash equivalents at beginning of year</t>
  </si>
  <si>
    <t>Effect of changes in foreign exchange rates</t>
  </si>
  <si>
    <t>Cash and cash equivalents at end of year</t>
  </si>
  <si>
    <t xml:space="preserve">4- Tr×nh bµy tµi s¶n, doanh thu, kÕt qu¶ kinh doanh theo bé phËn (Theo lÜnh vùc kinh doanh </t>
  </si>
  <si>
    <t>hoÆc khu vùc ®Þa lý) theo qui ®Þnh cña chuÈn mùc kÕ to¸n  sè 28 "B¸o c¸o bé phËn"</t>
  </si>
  <si>
    <t>5 - Th«ng tin so s¸nh (Nh÷ng thay ®æi vÒ th«ng tin trong b¸o c¸o tµi chÝnh cña c¸c :</t>
  </si>
  <si>
    <t xml:space="preserve">niªn ®é kÕ to¸n tr­íc ) </t>
  </si>
  <si>
    <t>6 - Th«ng tin vÒ ho¹t ®éng liªn tôc:</t>
  </si>
  <si>
    <t>7- Nh÷ng th«ng tin kh¸c  :</t>
  </si>
  <si>
    <t xml:space="preserve">     Ng­êi lËp biÓu</t>
  </si>
  <si>
    <t xml:space="preserve">      TrÇn thÞ Oanh</t>
  </si>
  <si>
    <t>Tập Đoàn CN Than - KS Việt Nam</t>
  </si>
  <si>
    <t>Công  Ty CP Than Vàng Danh -TKV</t>
  </si>
  <si>
    <t xml:space="preserve">B01-DN: BẢNG CÂN ĐỐI KẾ TOÁN </t>
  </si>
  <si>
    <t>CHỈ TIÊU</t>
  </si>
  <si>
    <t>A. TÀI SẢN NGẮN HẠN (100)=110+120+130+140+150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</si>
  <si>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</si>
  <si>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</si>
  <si>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</si>
  <si>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</si>
  <si>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 ngắn hạn</t>
  </si>
  <si>
    <t>2. Dự phòng giảm giá chứng khoán đầu tư ngắn hạn (*) (2)</t>
  </si>
  <si>
    <t>III. Các khoản phải thu ngắn hạn</t>
  </si>
  <si>
    <t>1. Phải thu của khách hàng</t>
  </si>
  <si>
    <t>2.Trả trước cho người bán</t>
  </si>
  <si>
    <t>3. Phải thu nội bộ ngắn hạn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</si>
  <si>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</si>
  <si>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</si>
  <si>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</si>
  <si>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</si>
  <si>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</si>
  <si>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tồn kho (*)</t>
  </si>
  <si>
    <t>V.Tài sản ngắn hạn khác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</si>
  <si>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</si>
  <si>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</si>
  <si>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</si>
  <si>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</si>
  <si>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B. TÀI SẢN DÀI HẠN (200=210+220+240+250+260)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</si>
  <si>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</si>
  <si>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</si>
  <si>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</si>
  <si>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</si>
  <si>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</si>
  <si>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5. Dự phòng phải thu dài hạn khó đòi (*)</t>
  </si>
  <si>
    <t>II. Tài sản cố định</t>
  </si>
  <si>
    <t>1. Tài sản cố định hữu hình</t>
  </si>
  <si>
    <t>- Nguyên giá</t>
  </si>
  <si>
    <t>- Giá trị hao mòn luỹ kế (*)</t>
  </si>
  <si>
    <t>2. Tài sản cố định thuê tài chính</t>
  </si>
  <si>
    <t>- Giá trị hao mòn luỹ kế(*)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</si>
  <si>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</si>
  <si>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</si>
  <si>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</si>
  <si>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</si>
  <si>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</si>
  <si>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</si>
  <si>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</si>
  <si>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chứng khoán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</si>
  <si>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</si>
  <si>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</si>
  <si>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</si>
  <si>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</si>
  <si>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>TỔNG CỘNG TÀI SẢN  (250 = 100 + 200)</t>
  </si>
  <si>
    <t>NGUỒN VỐN</t>
  </si>
  <si>
    <t>A. NỢ PHẢI TRẢ (300 = 310 + 320 + 330)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</si>
  <si>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</si>
  <si>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</si>
  <si>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</si>
  <si>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</si>
  <si>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NN</t>
  </si>
  <si>
    <t>5. Phải trả người lao động</t>
  </si>
  <si>
    <t>6. Chi phí phải trả</t>
  </si>
  <si>
    <t>7. Phải trả nội bộ</t>
  </si>
  <si>
    <t>8. Phải trả theo tiến độ kế hoạch hợp đồng xây dựng</t>
  </si>
  <si>
    <t>9. Các khoản phải trả, phải nộp khác</t>
  </si>
  <si>
    <t>10.Dự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</si>
  <si>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</si>
  <si>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</si>
  <si>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</si>
  <si>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</si>
  <si>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</si>
  <si>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</si>
  <si>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</si>
  <si>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</si>
  <si>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B.VỐN CHỦ SỞ HỮU (400 = 410 + 420)</t>
  </si>
  <si>
    <t>I. Vốn chủ sở hữu</t>
  </si>
  <si>
    <t>1.Vốn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</si>
  <si>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</si>
  <si>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</si>
  <si>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</si>
  <si>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</si>
  <si>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</si>
  <si>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</si>
  <si>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</si>
  <si>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</si>
  <si>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</si>
  <si>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</si>
  <si>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</si>
  <si>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1. Quỹ khen thưởng và phúc lợi</t>
  </si>
  <si>
    <t>2. Nguồn kinh phí</t>
  </si>
  <si>
    <t>3. Nguồn KP đã hình thành  TSCĐ</t>
  </si>
  <si>
    <t>TỔNG CỘNG NGUỒN VỐN  (430 = 300 + 400)</t>
  </si>
  <si>
    <t>---------------------------------------------------------------------------</t>
  </si>
  <si>
    <t>CÁC CHỈ TIÊU NGOÀI BẢNG CÂN ĐỐI KẾ TOÁN</t>
  </si>
  <si>
    <t>1.Tài sản thuê ngoài</t>
  </si>
  <si>
    <t>2.Vật tư , hàng hoá nhận giữ hộ, nhận gia công, hàng viện trợ</t>
  </si>
  <si>
    <t>2.1 Vật tư, hàng hoá nhận giữ hộ, nhận gia công</t>
  </si>
  <si>
    <t>2.2 Vật tư hàng hoá , TS nhận giữ hộ khi cổ phần hoá</t>
  </si>
  <si>
    <t>2.3 Vật tư hàng hoá viện trợ</t>
  </si>
  <si>
    <t>3.Hàng hoá nhận bán hộ, nhân ký gửi, ký cược</t>
  </si>
  <si>
    <t>4. Nợ khó đòi đã xử lý</t>
  </si>
  <si>
    <t>5. Ngoại tệ các loại</t>
  </si>
  <si>
    <t>6.Dự toán chi phí sự nghiệp, dự án</t>
  </si>
  <si>
    <t>Người lập biểu</t>
  </si>
  <si>
    <t>Trần Thị Oanh</t>
  </si>
  <si>
    <t>MÃ SỐ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</si>
  <si>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</si>
  <si>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</si>
  <si>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</si>
  <si>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</si>
  <si>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</si>
  <si>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</si>
  <si>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</si>
  <si>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</si>
  <si>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</si>
  <si>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</si>
  <si>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</si>
  <si>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134</t>
  </si>
  <si>
    <t>135</t>
  </si>
  <si>
    <t>139</t>
  </si>
  <si>
    <t>140</t>
  </si>
  <si>
    <t>141</t>
  </si>
  <si>
    <t>149</t>
  </si>
  <si>
    <t>150</t>
  </si>
  <si>
    <t>151</t>
  </si>
  <si>
    <t>152</t>
  </si>
  <si>
    <t>154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</si>
  <si>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</si>
  <si>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</si>
  <si>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</si>
  <si>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</si>
  <si>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</si>
  <si>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</si>
  <si>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</si>
  <si>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</si>
  <si>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</si>
  <si>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</si>
  <si>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</si>
  <si>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</si>
  <si>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</si>
  <si>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</si>
  <si>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</si>
  <si>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</si>
  <si>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</si>
  <si>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</si>
  <si>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</si>
  <si>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</si>
  <si>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</si>
  <si>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</si>
  <si>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</si>
  <si>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</si>
  <si>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</si>
  <si>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</si>
  <si>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</si>
  <si>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</si>
  <si>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</si>
  <si>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</si>
  <si>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</si>
  <si>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</si>
  <si>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290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</si>
  <si>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</si>
  <si>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</si>
  <si>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</si>
  <si>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</si>
  <si>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</si>
  <si>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</si>
  <si>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</si>
  <si>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</si>
  <si>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</si>
  <si>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</si>
  <si>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</si>
  <si>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</si>
  <si>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</si>
  <si>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331</t>
  </si>
  <si>
    <t>332</t>
  </si>
  <si>
    <t>333</t>
  </si>
  <si>
    <t>334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</si>
  <si>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</si>
  <si>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</si>
  <si>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</si>
  <si>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</si>
  <si>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</si>
  <si>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</si>
  <si>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</si>
  <si>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</si>
  <si>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</si>
  <si>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</si>
  <si>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</si>
  <si>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</si>
  <si>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</si>
  <si>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</si>
  <si>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</si>
  <si>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</si>
  <si>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</si>
  <si>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431</t>
  </si>
  <si>
    <t>432</t>
  </si>
  <si>
    <t>433</t>
  </si>
  <si>
    <t>434</t>
  </si>
  <si>
    <t>440</t>
  </si>
  <si>
    <t>500</t>
  </si>
  <si>
    <t>501</t>
  </si>
  <si>
    <t>502</t>
  </si>
  <si>
    <t>502.1</t>
  </si>
  <si>
    <t>502.2</t>
  </si>
  <si>
    <t>502.3</t>
  </si>
  <si>
    <t>503</t>
  </si>
  <si>
    <t>504</t>
  </si>
  <si>
    <t>505</t>
  </si>
  <si>
    <t>506</t>
  </si>
  <si>
    <t>Đinh Quang Lung</t>
  </si>
  <si>
    <t>Thuyết minh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</si>
  <si>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</si>
  <si>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</si>
  <si>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</si>
  <si>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</si>
  <si>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</si>
  <si>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</si>
  <si>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</si>
  <si>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</si>
  <si>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</si>
  <si>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</si>
  <si>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</si>
  <si>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</si>
  <si>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</si>
  <si>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</si>
  <si>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</si>
  <si>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</si>
  <si>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</si>
  <si>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</si>
  <si>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</si>
  <si>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</si>
  <si>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</si>
  <si>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</si>
  <si>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</si>
  <si>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V.24</t>
  </si>
  <si>
    <t xml:space="preserve">Mẫu số B 01 - DN </t>
  </si>
  <si>
    <t xml:space="preserve">(Ban hành theo QĐ số 15/2006/QĐ-BTC </t>
  </si>
  <si>
    <t xml:space="preserve">ngày 20/03/2006 của Bộ trưởng BTC) </t>
  </si>
  <si>
    <t xml:space="preserve"> </t>
  </si>
  <si>
    <t>SỐ CUỐI KỲ</t>
  </si>
  <si>
    <t>Phạm Văn Mật</t>
  </si>
  <si>
    <t>SỐ ĐẦU NĂM</t>
  </si>
  <si>
    <t>B02-DN: BÁO CÁO KẾT QUẢ KINH DOANH</t>
  </si>
  <si>
    <t>Chỉ tiêu</t>
  </si>
  <si>
    <t>Mã số</t>
  </si>
  <si>
    <t>TM</t>
  </si>
  <si>
    <t>Năm nay</t>
  </si>
  <si>
    <t>Năm trước</t>
  </si>
  <si>
    <t>1. Doanh thu bán hàng và cung cấp dịch vụ</t>
  </si>
  <si>
    <t>01</t>
  </si>
  <si>
    <t>VI.25</t>
  </si>
  <si>
    <t>2. Các khoản giảm trừ doanh thu</t>
  </si>
  <si>
    <t>02</t>
  </si>
  <si>
    <t>3. Doanh thu thuần về bán hàng và cung cấp dịch vụ (10=01-02)</t>
  </si>
  <si>
    <t>10</t>
  </si>
  <si>
    <t>4. Giá vốn hàng bán</t>
  </si>
  <si>
    <t>11</t>
  </si>
  <si>
    <t>VI.28</t>
  </si>
  <si>
    <t>5. Lợi nhuận gộp từ hoạt động kinh doanh (20 = 10 - 11)</t>
  </si>
  <si>
    <t>20</t>
  </si>
  <si>
    <t>6. Doanh thu hoạt động tài chính</t>
  </si>
  <si>
    <t>21</t>
  </si>
  <si>
    <t>VI.29</t>
  </si>
  <si>
    <t>7. Chí phí hoạt động tài chính</t>
  </si>
  <si>
    <t>22</t>
  </si>
  <si>
    <t>VI.30</t>
  </si>
  <si>
    <t>- Trong đó 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</si>
  <si>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</si>
  <si>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</si>
  <si>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</si>
  <si>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</si>
  <si>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</si>
  <si>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  {30=20+(21-22)-(24+25)}</t>
  </si>
  <si>
    <t>30</t>
  </si>
  <si>
    <t>11. Thu nhập khác</t>
  </si>
  <si>
    <t>31</t>
  </si>
  <si>
    <t>12. Chi phí khác</t>
  </si>
  <si>
    <t>32</t>
  </si>
  <si>
    <t>13. Lợi nhuận khác (40 = 31-32)</t>
  </si>
  <si>
    <t>40</t>
  </si>
  <si>
    <t>14. Tổng lợi nhuận trước thuế (50=30+40)</t>
  </si>
  <si>
    <t>50</t>
  </si>
  <si>
    <t>15. Chi phí thuế TNDN hiện hành</t>
  </si>
  <si>
    <t>51</t>
  </si>
  <si>
    <t>VI.31</t>
  </si>
  <si>
    <t>16. Chi phí thuế TNDN hoãn lại</t>
  </si>
  <si>
    <t>52</t>
  </si>
  <si>
    <t>VI.32</t>
  </si>
  <si>
    <t>17. Lợi nhuận sau thuế thu nhập doanh nghiệp (60=50-51-52)</t>
  </si>
  <si>
    <t>60</t>
  </si>
  <si>
    <t>18. Lãi cơ bản trên cổ phiếu</t>
  </si>
  <si>
    <t>70</t>
  </si>
  <si>
    <t>Tập đoàn CN than -KS Việt Nam</t>
  </si>
  <si>
    <t xml:space="preserve">                                 BiÓu sè B03-DN</t>
  </si>
  <si>
    <t>Công ty CP Than Vàng Danh</t>
  </si>
  <si>
    <t>I. LƯU CHUYỂN TIỀN TỪ HOẠT ĐỘNG SẢN XUẤT KINH DOANH</t>
  </si>
  <si>
    <t>1. Lợi nhuận trước thuế</t>
  </si>
  <si>
    <t>2. Điều chỉnh cho các khoản:</t>
  </si>
  <si>
    <t>Khấu hao tài sản cố định</t>
  </si>
  <si>
    <t>03</t>
  </si>
  <si>
    <t>Các khoản dự phòng</t>
  </si>
  <si>
    <t>04</t>
  </si>
  <si>
    <t>Chênh lệch tỷ giá hối đoái chưa thực hiện</t>
  </si>
  <si>
    <t>05</t>
  </si>
  <si>
    <t>Lãi lỗ từ hoạt động đầu tư</t>
  </si>
  <si>
    <t>06</t>
  </si>
  <si>
    <t xml:space="preserve">Chi phí lãi vay </t>
  </si>
  <si>
    <t>08</t>
  </si>
  <si>
    <t>3. Lợi nhuận từ hoạt động kinh doanh trước thay đổi vốn lưu động</t>
  </si>
  <si>
    <t>09</t>
  </si>
  <si>
    <t>(Tăng)/Giảm các khoản phải thu</t>
  </si>
  <si>
    <t>(Tăng)/Giảm hàng tồn kho</t>
  </si>
  <si>
    <t>Tăng/(Giảm) các khoản phải trả (không bao gồm lãi vay phải trả và thuế TNDN phải nộp)</t>
  </si>
  <si>
    <t>(Tăng)/Giảm chi phí trả trước</t>
  </si>
  <si>
    <t>Tiền lãi vay đã trả</t>
  </si>
  <si>
    <t>Thuế thu nhập doanh nghiệp đã nộp</t>
  </si>
  <si>
    <t>Tiền thu khác từ hoạt động kinh doanh</t>
  </si>
  <si>
    <t>Tiền chi khác cho hoạt động kinh doanh</t>
  </si>
  <si>
    <t>Lưu chuyển tiền thuần từ hoạt động kinh doanh</t>
  </si>
  <si>
    <t>II. LƯU CHUYỂN TIỀN TỪ HOẠT ĐỘNG ĐẦU TƯ</t>
  </si>
  <si>
    <t>1. Tiền chi để mua sắm và xây dựng TSCĐ và các tài sản dài hạn khác</t>
  </si>
  <si>
    <t>2.Tiền thu từ thanh lý, nhượng bán TSCĐ và các tài sản dài hạn khác</t>
  </si>
  <si>
    <t>3. Tiền chi cho vay, mua các công cụ nợ của đơn vị khác</t>
  </si>
  <si>
    <t>4.Tiền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</si>
  <si>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</si>
  <si>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</si>
  <si>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26</t>
  </si>
  <si>
    <t>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</si>
  <si>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</si>
  <si>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</si>
  <si>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</si>
  <si>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</si>
  <si>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</si>
  <si>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 Tiền vay ngắn hạn, dài hạn nhận được</t>
  </si>
  <si>
    <t>33</t>
  </si>
  <si>
    <t>4. Tiền chi trả nợ gốc vay</t>
  </si>
  <si>
    <t>5. 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</si>
  <si>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</si>
  <si>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</si>
  <si>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</si>
  <si>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</si>
  <si>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</si>
  <si>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tồn đầu kỳ</t>
  </si>
  <si>
    <t>Ảnh hưởng của thay đổi tỷ giá quy đổi ngoại tệ</t>
  </si>
  <si>
    <t>61</t>
  </si>
  <si>
    <t>Tiền tồn cuối kỳ</t>
  </si>
  <si>
    <t xml:space="preserve">                                                                                                                                Vµng Danh, ngµy 25 th¸ng 2 n¨m 2009</t>
  </si>
  <si>
    <t>Năm 2008</t>
  </si>
  <si>
    <t>TËp §oµn CN Than - Kho¸ng S¶n  ViÖt Nam</t>
  </si>
  <si>
    <t>B 04 - DN</t>
  </si>
  <si>
    <t xml:space="preserve">    C«ng Ty CP Than Vµng Danh - TKV</t>
  </si>
  <si>
    <t xml:space="preserve">B¶n thuyÕt minh b¸o c¸o tµi chÝnh </t>
  </si>
  <si>
    <t>I - §Æc ®iÓm ho¹t ®éng cña doanh nghiÖp :</t>
  </si>
  <si>
    <t xml:space="preserve">1 - H×nh thøc së h÷u vèn : </t>
  </si>
  <si>
    <t xml:space="preserve">   - Vèn cæ phÇn nhµ n­íc ( Do TËp ®oµn TKV n¾m gi÷ ): 51,14%</t>
  </si>
  <si>
    <t xml:space="preserve">   - Vèn cæ phÇn  cña c¸c Cæ §«ng ®ãng gãp : 48,86%</t>
  </si>
  <si>
    <t>2 - LÜnh vùc kinh doanh : DN ho¹t ®éng kinh doanh theo quy ®Þnh cña giÊy chøng nhËn  ®¨ng ký</t>
  </si>
  <si>
    <t>kinh doanh sè 2203001477 do Së KH &amp; §Çu t­ tØnh Qu¶ng ninh cÊp ngµy 01/7/2008.</t>
  </si>
  <si>
    <t xml:space="preserve">3 - Ngµnh nghÒ kinh doanh : </t>
  </si>
  <si>
    <t xml:space="preserve"> - Khai th¸c, chÕ biÕn, kinh doanh than vµ c¸c kho¸ng s¶n kh¸c</t>
  </si>
  <si>
    <t xml:space="preserve"> - Bèc xóc, vËn chuyÓn than vµ ®Êt ®¸</t>
  </si>
  <si>
    <t xml:space="preserve"> - X©y dùng c¸c c«ng tr×nh má, c«ng nghiÖp, giao th«ng, d©n dông, ®­êng d©y vµ tr¹m</t>
  </si>
  <si>
    <t xml:space="preserve"> - ChÕ t¹o, söa ch÷a, phôc håi thiÕt bÞ má, ph­¬ng tiÖn vËn t¶i vµ c¸c s¶n phÈm c¬ khÝ kh¸c</t>
  </si>
  <si>
    <t>4 - §Æc ®iÓm ho¹t ®éng cña DN trong n¨m tµi chÝnh cã ¶nh h­ëng ®Õn b¸o c¸o tµi chÝnh:</t>
  </si>
  <si>
    <t xml:space="preserve">  - Ho¹t ®éng theo luËt DN</t>
  </si>
  <si>
    <t xml:space="preserve">  - DN chuyÓn ®æi h×nh thøc ho¹t ®éng tõ DN 100% vèn Nhµ n­íc thµnh C«ng ty Cæ PhÇn</t>
  </si>
  <si>
    <t>II - kú kÕ to¸n , ®¬n vÞ tiÒn tÖ sö dông trong kÕ to¸n :</t>
  </si>
  <si>
    <t>2 - §¬n vÞ tiÒn tÖ sö dông trong kÕ to¸n : §ång ViÖt Nam</t>
  </si>
  <si>
    <t>III- ChuÈn mùc vµ ChÕ ®é kÕ to¸n ¸p dông :</t>
  </si>
  <si>
    <t xml:space="preserve">1 - ChÕ ®é kÕ to¸n ¸p dông : Theo nguyªn t¾c gi¸ gèc vµ  phï hîp víi c¸c quy ®Þnh cña chuÈn </t>
  </si>
  <si>
    <t xml:space="preserve">mùc kÕ to¸n ViÖt Nam vµ c¸c quy ®Þnh hiÖn hµnh ¸p dông cho TËp ®oµnTVN ®­îc ban hµnh </t>
  </si>
  <si>
    <t>theo Q§ 2917 Q§- H§QT ngµy 27/12/2006 cña TËp §oµn CN Than - Kho¸ng S¶n ViÖt Nam</t>
  </si>
  <si>
    <t>2 - Tuyªn bè vÒ viÖc tu©n thñ chuÈn mùc kÕ to¸n vµ chÕ ®é kÕ to¸n ViÖt Nam :</t>
  </si>
  <si>
    <t xml:space="preserve"> - C«ng ty ¸p dông 22 chuÈn mùc kÕ to¸n ViÖt Nam ®­îc ban hµnh :</t>
  </si>
  <si>
    <t xml:space="preserve"> + Theo Q§ sè 149/2001 - Q§ BTC ngµy 31/12/2001</t>
  </si>
  <si>
    <t xml:space="preserve"> + Theo Q§ sè 165/2002 - Q§ BTC ngµy 31/12/2002</t>
  </si>
  <si>
    <t xml:space="preserve"> + Theo Q§ sè 234/2003 - Q§ BTC ngµy 31/12/2003</t>
  </si>
  <si>
    <t xml:space="preserve"> + Theo Q§ sè 12/2005 - Q§ BTC ngµy 15/2/2005</t>
  </si>
  <si>
    <t xml:space="preserve"> - C«ng ty ®· thùc hiÖn c¸c th«ng t­ :</t>
  </si>
  <si>
    <t xml:space="preserve"> + Th«ng t­ sè 89 ngµy 8/10/2002 - H­íng dÉn Q§ 149</t>
  </si>
  <si>
    <t xml:space="preserve"> + Th«ng t­ sè 105 ngµy 4/11/2003 - H­íng dÉn Q§ 165</t>
  </si>
  <si>
    <t xml:space="preserve"> + Th«ng t­ sè 23 ngµy 30/3/2005 - H­íng dÉn Q§ 234</t>
  </si>
  <si>
    <t xml:space="preserve"> + Th«ng t­ sè 33 ngµy 29/4/2005 - H­íng dÉn quy chÕ tµi chÝnh kÌm theo N§ 199</t>
  </si>
  <si>
    <t xml:space="preserve"> + Th«ng t­ sè 146 ngµy 06/12/2007 - H­íng dÉn thùc hiÖn mét sè vÊn ®Ò vÒ TC khi chuyÓn ®æi DN</t>
  </si>
  <si>
    <t xml:space="preserve"> - C«ng ty thùc hiÖn Q§ sè 15/2006/Q§ - BTC ngµy 20/3/2006 cña Bé Tµi ChÝnh</t>
  </si>
  <si>
    <t>IV - C¸c chÝnh s¸ch kÕ to¸n ¸p dông :</t>
  </si>
  <si>
    <t>1 - Nguyªn t¾c ghi nhËn c¸c kho¶n tiÒn vµ c¸c kho¶n t­¬ng ®­¬ng tiÒn :</t>
  </si>
  <si>
    <t xml:space="preserve">   - Nguyªn t¾c ghi nhËn c¸c kho¶n tiÒn : TiÒn mÆt , tiÒn göi NH , tiÒn ®ang chuyÓn</t>
  </si>
  <si>
    <t xml:space="preserve">   - Nguyªn t¾c x¸c ®Þnh c¸c kho¶n t­¬ng ®­¬ng tiÒn : Gåm cã tiÒn göi ng©n hµng cã kú h¹n</t>
  </si>
  <si>
    <t xml:space="preserve">   - Nguyªn t¾c vµ ph­¬ng ph¸p chuyÓn ®æi c¸c ®ång tiÒn kh¸c ra ®ång tiÒn sö dông trong KTo¸n :</t>
  </si>
  <si>
    <t xml:space="preserve"> + H¹ch to¸n theo tû gi¸ giao dÞch thùc hiÖn</t>
  </si>
  <si>
    <t xml:space="preserve"> + Sè d­ cuèi kú ®­îc ®¸nh gi¸ theo tû gi¸ ngo¹i tÖ giao dÞch liªn ng©n hµng ®­îc c«ng bè t¹i</t>
  </si>
  <si>
    <t>thêi ®iÓm 31/12/N¨m</t>
  </si>
  <si>
    <t>2 - Nguyªn t¾c ghi nhËn  hµng tån kho :</t>
  </si>
  <si>
    <t xml:space="preserve">   - Nguyªn t¾c ghi nhËn  hµng tån kho : X¸c ®Þnh theo gi¸ gèc </t>
  </si>
  <si>
    <t xml:space="preserve">   - Ph­¬ng ph¸p tÝnh  gi¸ trÞ hµng tån kho  : Gi¸ trÞ thuÇn cã thÓ thùc hiÖn ®­îc</t>
  </si>
  <si>
    <t xml:space="preserve">   - Ph­¬ng ph¸p h¹ch to¸n hµng tån kho : Kª khai th­êng xuyªn</t>
  </si>
  <si>
    <t xml:space="preserve"> + Riªng ®èi víi thµnh phÈm than vµ b¸n thµnh phÈm lµ than ®­îc x¸c ®Þnh vµ thùc hiÖn theo</t>
  </si>
  <si>
    <t>Q§ 2917 ngµy 27/12/2006 cña H§QT Than ViÖt Nam</t>
  </si>
  <si>
    <t xml:space="preserve">   - Ph­¬ng ph¸p lËp dù phßng gi¶m gi¸ hµng tån kho : </t>
  </si>
  <si>
    <t xml:space="preserve"> + §­îc lËp cho c¸c vËt t­ hµng ho¸ tån kho mµ cã gi¸ gèc lín h¬n gi¸ trÞ thuÇn cã thÓ thùc hiÖn </t>
  </si>
  <si>
    <t>®­îc theo quy ®Þnh t¹i chuÈn mùc sè 02 - Hµng Tån Kho</t>
  </si>
  <si>
    <t xml:space="preserve"> + LËp dù phßng gi¶m gi¸ hµng tån kho theo th«ng t­ 13/2006 - Th«ng t­ cña Bé Tµi ChÝnh</t>
  </si>
  <si>
    <t>3 - Nguyªn t¾c ghi nhËn vµ khÊu hao TSC§ vµ bÊt ®éng s¶n ®Çu t­ :</t>
  </si>
  <si>
    <t xml:space="preserve">   - Nguyªn t¾c ghi nhËn TSC§ h÷u h×nh , TSC§ v« h×nh : TSC§ h÷u h×nh , v« h×nh ®­îc tr×nh bµy</t>
  </si>
  <si>
    <t>theo nguyªn gi¸ hoÆc ®­îc ®¸nh gi¸ l¹i theo Q§ cña ChÝnh Phñ vµ khÊu hao luü kÕ.</t>
  </si>
  <si>
    <t>Nguyªn gi¸ TSC§</t>
  </si>
  <si>
    <t>Gi¸ mua hoÆc gi¸ trÞ</t>
  </si>
  <si>
    <t>C¸c lo¹i thuÕ</t>
  </si>
  <si>
    <t xml:space="preserve">       C¸c chi phÝ kh¸c liªn quan</t>
  </si>
  <si>
    <t>=</t>
  </si>
  <si>
    <t xml:space="preserve">      +</t>
  </si>
  <si>
    <t xml:space="preserve">( kh«ng bao gåm </t>
  </si>
  <si>
    <t xml:space="preserve"> +    ®Õn viÖc ®­a TS vµo tr¹ng</t>
  </si>
  <si>
    <t>H÷u h×nh , v« h×nh</t>
  </si>
  <si>
    <t>quyÕt to¸n c«ng tr×nh</t>
  </si>
  <si>
    <t xml:space="preserve"> thuÕ ®­îc hoµn)</t>
  </si>
  <si>
    <t xml:space="preserve">        th¸i s¾n sµng sö dông</t>
  </si>
  <si>
    <t xml:space="preserve">   - Ph­¬ng ph¸p khÊu hao TSC§ h÷u h×nh , TSC§ v« h×nh :</t>
  </si>
  <si>
    <t xml:space="preserve"> + Theo ph­¬ng ph¸p khÊu hao  ®­êng th¼ng</t>
  </si>
  <si>
    <t xml:space="preserve"> + Tû lÖ khÊu hao hµng n¨m ®­îc thùc hiÖn phï hîp víi Q§ 206/2003 ngµy 31/12/2003 cña BTC</t>
  </si>
  <si>
    <t xml:space="preserve"> + Thêi gian khÊu hao cña 1 TS  ®­îc tÝnh phï hîp víi Q§ 206/2003 ngµy 31/12/2003 cña BTC</t>
  </si>
  <si>
    <t>4 - Nguyªn t¾c ghi nhËn vµ khÊu hao bÊt ®éng s¶n ®Çu t­ :</t>
  </si>
  <si>
    <t xml:space="preserve">   - Nguyªn t¾c ghi nhËn bÊt ®éng s¶n ®Çu t­ :</t>
  </si>
  <si>
    <t xml:space="preserve">   - Ph­¬ng ph¸p khÊu hao bÊt ®éng s¶n ®Çu t­ :</t>
  </si>
  <si>
    <t>5 - Nguyªn t¾c ghi nhËn  c¸c kho¶n ®Çu t­ tµi chÝnh :</t>
  </si>
  <si>
    <t xml:space="preserve">   - Nguyªn t¾c ghi nhËn c¸c kho¶n ®Çu t­ vµo c«ng ty con , c«ng ty liªn kÕt : Lµ sè vèn ®Çu t­ vµo</t>
  </si>
  <si>
    <t xml:space="preserve">c«ng ty con , c«ng ty liªn kÕt d­íi d¹ng cæ phiÕu ®­îc ghi nhËn ban ®Çu theo gi¸ gèc. Thu nhËp </t>
  </si>
  <si>
    <t>cña c«ng ty ®­îc ph©n chia tõ lîi nhuËn luü kÕ cña bªn nhËn ®Çu t­ ph¸t sinh sau ngµy ®Çu t­</t>
  </si>
  <si>
    <t xml:space="preserve">   - Nguyªn t¾c ghi nhËn c¸c kho¶n ®Çu t­ chøng kho¸n ng¾n h¹n , dµi h¹n : </t>
  </si>
  <si>
    <t xml:space="preserve">   - Nguyªn t¾c ghi nhËn c¸c kho¶n ®Çu t­ ng¾n h¹n , dµi h¹n kh¸c :</t>
  </si>
  <si>
    <t xml:space="preserve">   - Ph­¬ng ph¸p lËp dù phßng gi¶m gi¸ ®Çu t­ chøng kho¸n ng¾n h¹n , dµi h¹n kh¸c :</t>
  </si>
  <si>
    <t>6 - Nguyªn t¾c ghi nhËn vµ vèn ho¸ c¸c kho¶n chi phÝ ®i vay  :</t>
  </si>
  <si>
    <t xml:space="preserve">   - Chi phÝ ®i vay ph¶i ghi nhËn vµo CPSXKD trong kú khi ph¸t sinh , trõ khi ®­îc vèn ho¸ theo Q§</t>
  </si>
  <si>
    <t xml:space="preserve">   - Nguyªn t¾c vèn ho¸ c¸c kho¶n chi phÝ ®i vay : C¸c chi phÝ ®i vay liªn quan trùc tiÕp ®Õn viÖc </t>
  </si>
  <si>
    <t xml:space="preserve">§TXD hoÆc s¶n xuÊt , TS dë dang ®­îc tÝnh vµo gi¸ trÞ cña TS ®ã ( ®­îc vèn ho¸ ) , c¸c chi phÝ </t>
  </si>
  <si>
    <t>®i vay ®­îc vèn ho¸ khi ®Çu t­ x©y dùng hoÆc s¶n xuÊt TS dë dang b¾t ®Çu ph¸t sinh.</t>
  </si>
  <si>
    <t>T¹m ngõng vèn ho¸ khi TS dë dang ®­a vµo s¶n xuÊt hoÆc b¸n hoÆc ®· hoµn thµnh</t>
  </si>
  <si>
    <t xml:space="preserve">   - Tû lÖ vèn ho¸ chi phÝ ®i vay ®­îc sö dông ®Ó x¸c ®Þnh chi phÝ ®i vay ®­îc vèn ho¸ trong kú :</t>
  </si>
  <si>
    <t>§­îc x¸c ®Þnh theo tû lÖ l·i xuÊt b×nh qu©n gia quyÒn cña c¸c kho¶n vay ch­a tr¶ trong kú</t>
  </si>
  <si>
    <t xml:space="preserve"> 7 - Nguyªn t¾c ghi nhËn vµ  vèn ho¸ c¸c kho¶n chi phÝ kh¸c :</t>
  </si>
  <si>
    <t xml:space="preserve">     + Chi phÝ tr¶ tr­íc : Nh÷ng kho¶n CP thùc tÕ ph¸t sinh cã liªn quan tíi H§SXKD cña nhiÒu kú</t>
  </si>
  <si>
    <t>h¹ch to¸n trong mét n¨m tµi chÝnh</t>
  </si>
  <si>
    <t xml:space="preserve">     + Chi phÝ kh¸c : Nh÷ng kho¶n CP thùc tÕ ph¸t sinh trong kú kÕ to¸n</t>
  </si>
  <si>
    <t xml:space="preserve">   - Ph­¬ng ph¸p ph©n bæ chi phÝ tr¶ tr­íc : </t>
  </si>
  <si>
    <t xml:space="preserve">   - Ph­¬ng ph¸p ph©n bæ lîi thÕ th­¬ng m¹i : Ph©n bæ 3 n¨m</t>
  </si>
  <si>
    <t xml:space="preserve"> 8 - Nguyªn t¾c ghi nhËn chi phÝ ph¶i tr¶ : Nh÷ng kho¶n CP thùc tÕ ch­a ph¸t sinh nh­ng ®­îc tÝnh</t>
  </si>
  <si>
    <t>tr­íc vµo CPSX ®Ó phï hîp gi÷a doanh thu vµ chi phÝ ph¸t sinh trong kú</t>
  </si>
  <si>
    <t xml:space="preserve"> 9 - Nguyªn t¾c vµ ph­¬ng ph¸p ghi nhËn c¸c kho¶n dù phßng ph¶i tr¶ :</t>
  </si>
  <si>
    <t xml:space="preserve"> 10 - Nguyªn t¾c ghi nhËn vèn chñ së h÷u :</t>
  </si>
  <si>
    <t xml:space="preserve"> - Nguyªn t¾c ghi nhËn vèn §T­ cña chñ së h÷u , thÆng d­ vèn cæ phÇn, vèn kh¸c cña chñ së h÷u:</t>
  </si>
  <si>
    <t xml:space="preserve">  + Bæ xung vèn tõ lîi nhuËn KD</t>
  </si>
  <si>
    <t xml:space="preserve">  </t>
  </si>
  <si>
    <t xml:space="preserve"> - Nguyªn t¾c ghi nhËn chªnh lÖch ®¸nh gi¸ l¹i tµi s¶n : </t>
  </si>
  <si>
    <t xml:space="preserve">  + Khi cã Q§ cña nhµ n­íc vÒ ®¸nh gi¸ l¹i tµi s¶n</t>
  </si>
  <si>
    <t xml:space="preserve">  + Khi thùc hiÖn cæ phÇn ho¸ doanh nghiÖp nhµ n­íc</t>
  </si>
  <si>
    <t xml:space="preserve">  + Khi chuyÓn ®æi h×nh thøc së h÷u doanh nghiÖp</t>
  </si>
  <si>
    <t xml:space="preserve"> - Nguyªn t¾c ghi nhËn chªnh lÖch tû gi¸ : C¨n cø vµo tû gi¸ hèi ®o¸i t¹i ngµy giao dÞch lµ tû gi¸ giao</t>
  </si>
  <si>
    <t>dÞch thùc tÕ cña nghiÖp vô KTÕ ph¸t sinh hoÆc tû gi¸ giao dÞch b×nh qu©n trªn thÞ tr­êng ngo¹i tÖ</t>
  </si>
  <si>
    <t>liªn ng©n hµng do NH nhµ n­íc VN c«ng bè ®Ó ghi sæ kÕ to¸n .</t>
  </si>
  <si>
    <t xml:space="preserve"> - Nguyªn t¾c ghi nhËn lîi nhuËn ch­a ph©n phèi : Lµ sè lîi nhuËn thùc tÕ cña ho¹t ®éng kinh</t>
  </si>
  <si>
    <t xml:space="preserve">doanh cña DN trong kú </t>
  </si>
  <si>
    <t>11 - Nguyªn t¾c vµ ph­¬ng ph¸p ghi nhËn doanh thu :</t>
  </si>
  <si>
    <t xml:space="preserve">   - Nguyªn t¾c ghi nhËn doanh thu b¸n hµng : §· giao  SP cho  kh¸ch hµng , ®· ph¸t hµnh ho¸ </t>
  </si>
  <si>
    <t>®¬n ®­îc kh¸ch hµng chÊp nhËn thanh to¸n.</t>
  </si>
  <si>
    <t xml:space="preserve">   - Nguyªn t¾c ghi nhËn doanh thu cung cÊp dÞch vô : §· cung cÊp dÞch vô cho kh¸ch hµng , ®·</t>
  </si>
  <si>
    <t>ph¸t hµnh ho¸ ®¬n ®­îc kh¸ch hµng chÊp nhËn thanh to¸n</t>
  </si>
  <si>
    <t xml:space="preserve">   - Nguyªn t¾c ghi nhËn doanh thu ho¹t ®éng tµi chÝnh : L·i tiÒn göi ng©n hµng ®­îc th«ng b¸o </t>
  </si>
  <si>
    <t>vÒ l·i tiÒn göi hµng th¸ng cña ng©n hµng</t>
  </si>
  <si>
    <t xml:space="preserve"> - Doanh thu hîp ®ång x©y dùng :</t>
  </si>
  <si>
    <t xml:space="preserve"> 12 - Nguyªn t¾c vµ ph­¬ng ph¸p ghi nhËn chi phÝ tµi chÝnh : </t>
  </si>
  <si>
    <t xml:space="preserve">    -  Nh÷ng kho¶n chi phÝ ho¹t ®éng tµi chÝnh bao gåm c¸c kho¶n chi phÝ hoÆc c¸c kho¶n lç liªn </t>
  </si>
  <si>
    <t>quan ®Õn c¸c ho¹t ®éng ®Çu t­ tµi chÝnh , chi phÝ ®i vay , c¸c kho¶n lç tû gi¸ hèi ®o¸i ...</t>
  </si>
  <si>
    <t xml:space="preserve">    - §­îc ghi nhËn khi c¸c chi phÝ nµy thùc tÕ ph¸t sinh</t>
  </si>
  <si>
    <t xml:space="preserve"> 13 - Nguyªn t¾c vµ ph­¬ng ph¸p ghi nhËn chi phÝ thuÕ TNDN hiÖn hµnh, chi phÝ thuÕ thu nhËp</t>
  </si>
  <si>
    <t>doanh nghiÖp ho·n l¹i :</t>
  </si>
  <si>
    <t xml:space="preserve"> - Chi phÝ thuÕ TNDN hiÖn hµnh : Lµ sè thuÕ TNDN ph¶i nép tÝnh trªn thu nhËp chÞu thuÕ trong n¨m </t>
  </si>
  <si>
    <t>vµ thuÕ suÊt thuÕ TNDN hiÖn hµnh</t>
  </si>
  <si>
    <t xml:space="preserve"> - Chi phÝ thuÕ TNDN ho·n l¹i : Lµ sè thuÕ TNDN sÏ ph¶i nép trong t­¬ng lai ph¸t sinh tõ : </t>
  </si>
  <si>
    <t xml:space="preserve">  + Ghi nhËn thuÕ thu nhËp ho·n l¹i ph¶i tr¶ trong n¨m</t>
  </si>
  <si>
    <t xml:space="preserve">  + Hoµn nhËp TS thuÕ thu nhËp ho·n l¹i ®· ®­îc ghi nhËn tõ c¸c n¨m tr­íc</t>
  </si>
  <si>
    <t xml:space="preserve"> 14 - C¸c nghiÖp vô dù phßng rñi ro hèi ®o¸i :</t>
  </si>
  <si>
    <t xml:space="preserve"> 15 - C¸c nguyªn t¾c vµ ph­¬ng ph¸p kÕ to¸n kh¸c :</t>
  </si>
  <si>
    <t>V - Th«ng tin bæ sung cho c¸c kho¶n môc tr×nh bµy trong b¶ng c©n ®èi kÕ to¸n</t>
  </si>
  <si>
    <t xml:space="preserve"> 01 - TiÒn vµ c¸c kho¶n t­¬ng ®­¬ng tiÒn :</t>
  </si>
  <si>
    <t xml:space="preserve">   - TiÒn mÆt :</t>
  </si>
  <si>
    <t xml:space="preserve">   - TiÒn göi ng©n hµng :</t>
  </si>
  <si>
    <t xml:space="preserve">   - TiÒn ®ang chuyÓn :</t>
  </si>
  <si>
    <t>Céng :</t>
  </si>
  <si>
    <t xml:space="preserve"> 02 - C¸c kho¶n ®Çu t­ tµi chÝnh ng¾n h¹n :</t>
  </si>
  <si>
    <t xml:space="preserve">   - Chøng kho¸n ®Çu t­ ng¾n h¹n :</t>
  </si>
  <si>
    <t xml:space="preserve">   -  §Çu t­ ng¾n h¹n kh¸c :</t>
  </si>
  <si>
    <t xml:space="preserve">   - Dù phßng gi¶m gi¸ ®Çu t­ ng¾n h¹n :</t>
  </si>
  <si>
    <t>03 - C¸c kho¶n ph¶i thu ng¾n h¹n kh¸c :</t>
  </si>
  <si>
    <t xml:space="preserve">   - Ph¶i thu vÒ cæ phÇn ho¸ :</t>
  </si>
  <si>
    <t xml:space="preserve">   - Ph¶i thu vÒ cæ tøc vµ lîi nhuËn ®­îc chia :</t>
  </si>
  <si>
    <t xml:space="preserve">   - Ph¶i thu ng­êi lao ®éng :</t>
  </si>
  <si>
    <t xml:space="preserve">   - Ph¶i thu kh¸c :</t>
  </si>
  <si>
    <t>04 - Hµng tån kho :</t>
  </si>
  <si>
    <t xml:space="preserve">   - Hµng mua ®ang ®i trªn ®­êng :</t>
  </si>
  <si>
    <t xml:space="preserve">   - Nguyªn liÖu , vËt liÖu :</t>
  </si>
  <si>
    <t xml:space="preserve">   - C«ng cô , dông cô :</t>
  </si>
  <si>
    <t xml:space="preserve">   - Chi phÝ SXKD dë dang :</t>
  </si>
  <si>
    <t xml:space="preserve">   - Thµnh phÈm :</t>
  </si>
  <si>
    <t xml:space="preserve">   - Hµng ho¸ :</t>
  </si>
  <si>
    <t xml:space="preserve">   - Hµng göi ®i b¸n :</t>
  </si>
  <si>
    <t xml:space="preserve">  - Hµng ho¸ kho b¶o thuÕ :</t>
  </si>
  <si>
    <t xml:space="preserve">  - Hµng ho¸ bÊt ®éng s¶n :</t>
  </si>
  <si>
    <t>Céng gi¸ gèc hµng tån kho :</t>
  </si>
  <si>
    <t xml:space="preserve">    * Gi¸ trÞ  ghi sæ cña hµng  tån kho dïng ®Ó thÕ chÊp , cÇm cè ®¶m </t>
  </si>
  <si>
    <t>c¸c kho¶n nî ph¶i tr¶</t>
  </si>
  <si>
    <t xml:space="preserve">    * Gi¸ trÞ hoµn nhËp dù phßng gi¶m gi¸ hµng tån kho trong n¨m :</t>
  </si>
  <si>
    <t xml:space="preserve">    * C¸c tr­êng hîp hoÆc sù kiÖn dÉn ®Õn ph¶i trÝch thªm hoÆc hoµn </t>
  </si>
  <si>
    <t>nhËp dù phßng gi¶m gi¸ hµng tån kho :</t>
  </si>
  <si>
    <t>05 - ThuÕ vµ c¸c kho¶n ph¶i thu nhµ n­íc :</t>
  </si>
  <si>
    <t xml:space="preserve">   - ThuÕ thu nhËp doanh nghiÖp nép thõa :</t>
  </si>
  <si>
    <t xml:space="preserve">  - C¸c kho¶n kh¸c ph¶i thu nhµ n­íc :</t>
  </si>
  <si>
    <t>Céng</t>
  </si>
  <si>
    <t>06 - Ph¶i thu dµi h¹n néi bé :</t>
  </si>
  <si>
    <t xml:space="preserve">   - Cho vay dµi h¹n néi bé :</t>
  </si>
  <si>
    <t xml:space="preserve">  - Ph¶i thu dµi h¹n néi bé kh¸c :</t>
  </si>
  <si>
    <t>07 - Ph¶i thu dµi h¹n kh¸c :</t>
  </si>
  <si>
    <t xml:space="preserve">   - Ký quü , ký c­îc dµi h¹n :</t>
  </si>
  <si>
    <t xml:space="preserve">   - C¸c kho¶n tiÒn nhËn uû th¸c :</t>
  </si>
  <si>
    <t xml:space="preserve">   - Cho vay kh«ng cã l·i :</t>
  </si>
  <si>
    <t xml:space="preserve">   - Ph¶i thu dµi h¹n kh¸c :</t>
  </si>
  <si>
    <t>Kho¶n môc</t>
  </si>
  <si>
    <t>Nhµ cöa&amp;VKT</t>
  </si>
  <si>
    <t>MMTbÞ</t>
  </si>
  <si>
    <t>PT vËn t¶i</t>
  </si>
  <si>
    <t>TbÞ Dcô Qlý</t>
  </si>
  <si>
    <t>TSC§ HH 
kh¸c</t>
  </si>
  <si>
    <t>I/- Nguyªn gi¸ TSC§ hH</t>
  </si>
  <si>
    <t>1/- Sè d­ ®Çu n¨m</t>
  </si>
  <si>
    <t>2/- Sè d­ cuèi n¨m</t>
  </si>
  <si>
    <t>II.Gi¸ trÞ hao mßn luü kÕ</t>
  </si>
  <si>
    <t>1/- Sè d­ .®Çu n¨m</t>
  </si>
  <si>
    <t xml:space="preserve"> - KhÊu hao trong kú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</si>
  <si>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</si>
  <si>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</si>
  <si>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</si>
  <si>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</si>
  <si>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III.Gi¸ trÞ cßn l¹i TSC§ HH</t>
  </si>
  <si>
    <t>1/- T¹i ngµy ®Çu n¨m</t>
  </si>
  <si>
    <t>2/- TaÞ ngµy cuèi n¨m</t>
  </si>
  <si>
    <t>* Gi¸ trÞ cßn l¹i cuèi n¨m  cña TSC§ h÷u h×nh ®· dïng thÕ chÊp, cÇm cè c¸c kho¶n vay:</t>
  </si>
  <si>
    <t>* Nguyªn gi¸ TSC§ cuèi n¨m ®· khÊu hao hÕt nh­ng vÉn cßn sö dông:</t>
  </si>
  <si>
    <t>* Nguyªn gi¸ TSC§ cuèi n¨m chê thanh lý:</t>
  </si>
  <si>
    <t>* C¸c cam kÕt mua b¸n TSC§ h÷u h×nh cã gi¸ trÞ lín ch­a thùc hiÖn:</t>
  </si>
  <si>
    <t>* C¸c thay ®æi kh¸c vÒ TSC§ h÷u h×nh</t>
  </si>
  <si>
    <t>QuyÒn
 SD ®Êt</t>
  </si>
  <si>
    <t>QuyÒn ph¸t hµnh</t>
  </si>
  <si>
    <t>B¶n quyÒn b»ng
s¸ng chÕ</t>
  </si>
  <si>
    <t>Nh·n hiÖu 
hµng hãa</t>
  </si>
  <si>
    <t>PhÇn mÒm m¸y vi tÝnh</t>
  </si>
  <si>
    <t>GiÊy phÐp vµ
giÊy phÐp nh­îng quyÒn</t>
  </si>
  <si>
    <t>I/- Nguyªn gi¸ TSC§ v« h×nh</t>
  </si>
  <si>
    <t>III.Gi¸ trÞ cßn l¹i TSC§ VH</t>
  </si>
  <si>
    <t>2/- T¹i ngµy cuèi n¨m</t>
  </si>
  <si>
    <t xml:space="preserve"> * ThuyÕt minh sè liÖu vµ gi¶i tr×nh kh¸c </t>
  </si>
  <si>
    <t xml:space="preserve"> * Nguyªn gi¸ TSC§ cuèi n¨m ®· khÊu hao hÕt nh­ng vÉn cßn sö dông:</t>
  </si>
  <si>
    <t>11 - Chi phÝ x©y dùng c¬ b¶n dë dang :</t>
  </si>
  <si>
    <t xml:space="preserve">   - Tæng chi phÝ x©y dùng c¬ b¶n dë dang :</t>
  </si>
  <si>
    <t xml:space="preserve">     Trong ®ã nh÷ng c«ng tr×nh lín :</t>
  </si>
  <si>
    <t xml:space="preserve">     + Dù ¸n nhµ m¸y tuyÓn Vµng Danh II</t>
  </si>
  <si>
    <t xml:space="preserve">     + C«ng tr×nh nhµ sinh ho¹t khu c¸nh gµ</t>
  </si>
  <si>
    <t xml:space="preserve">     + C«ng tr×nh khai th¸c phÇn lß giÕng c¸nh gµ</t>
  </si>
  <si>
    <t xml:space="preserve">     + C«ng tr×nh cÇu Vµng Danh</t>
  </si>
  <si>
    <t xml:space="preserve">     + C«ng tr×nh gi¸ thuû lùc d¹ng khung</t>
  </si>
  <si>
    <t>12 - T¨ng , gi¶m bÊt ®éng s¶n ®Çu t­ :</t>
  </si>
  <si>
    <t>Sè ®Çu n¨m</t>
  </si>
  <si>
    <t>T¨ng trong n¨m</t>
  </si>
  <si>
    <t>Gi¶m trong n¨m</t>
  </si>
  <si>
    <t>Sè cuèi n¨m</t>
  </si>
  <si>
    <t xml:space="preserve">Nguyªn gi¸ bÊt ®éng s¶n ®Çu t­ </t>
  </si>
  <si>
    <t xml:space="preserve"> - QuyÒn sö dông ®Êt </t>
  </si>
  <si>
    <t xml:space="preserve"> - Nhµ</t>
  </si>
  <si>
    <t xml:space="preserve"> - Nhµ vµ quyÒn sö dông ®Êt</t>
  </si>
  <si>
    <t xml:space="preserve">Gi¸ trÞ hao mßn luü kÕ </t>
  </si>
  <si>
    <t xml:space="preserve">Gi¸ trÞ cßn l¹i B§S ®Çu t­ </t>
  </si>
  <si>
    <t>* ThuyÕt minh sè liÖu vµ gi¶i tr×nh kh¸c</t>
  </si>
  <si>
    <t>13 - §Çu t­ dµi h¹n kh¸c:</t>
  </si>
  <si>
    <t xml:space="preserve">   - §Çu t­ cæ phiÕu</t>
  </si>
  <si>
    <t xml:space="preserve">   - §Çu t­ tr¸i phiÕu</t>
  </si>
  <si>
    <t xml:space="preserve">   - §Çu t­ tÝn phiÕu, kú phiÕu</t>
  </si>
  <si>
    <t xml:space="preserve">   - Cho vay dµi h¹n</t>
  </si>
  <si>
    <t xml:space="preserve">   - §Çu t­ dµi h¹n kh¸c</t>
  </si>
  <si>
    <t xml:space="preserve">Céng </t>
  </si>
  <si>
    <t>14 - Chi phÝ tr¶ tr­íc dµi h¹n :</t>
  </si>
  <si>
    <t xml:space="preserve">   - Chi phÝ tr¶ tr­íc vÒ thuª ho¹t ®éng TSC§</t>
  </si>
  <si>
    <t xml:space="preserve">   - Chi phÝ thµnh lËp doanh nhgiÖp</t>
  </si>
  <si>
    <t xml:space="preserve">   - Gi¸ trÞ lîi thÕ KD x¸c ®Þnh khi CPH doanh nghiÖp</t>
  </si>
  <si>
    <t xml:space="preserve">   - Gi¸ trÞ cét , xµ , gi¸ thuû lùc</t>
  </si>
  <si>
    <t>15 - Vay vµ nî ng¾n h¹n :</t>
  </si>
  <si>
    <t xml:space="preserve">   - Vay ng¾n h¹n :</t>
  </si>
  <si>
    <t xml:space="preserve">   - Nî dµi h¹n ®Õn h¹n tr¶:</t>
  </si>
  <si>
    <t>16 - ThuÕ vµ c¸c kho¶n ph¶i nép nhµ n­íc :</t>
  </si>
  <si>
    <t xml:space="preserve">   - ThuÕ GTGT :</t>
  </si>
  <si>
    <t xml:space="preserve">  + ThuÕ GTGT hµng néi ®Þa</t>
  </si>
  <si>
    <t xml:space="preserve">  + ThuÕ GTGT hµng nhËp khÈu</t>
  </si>
  <si>
    <t xml:space="preserve">   - ThuÕ tiªu thô ®Æc biÖt :</t>
  </si>
  <si>
    <t xml:space="preserve">   - ThuÕ xuÊt , nhËp khÈu :</t>
  </si>
  <si>
    <t xml:space="preserve">  + ThuÕ xuÊt khÈu</t>
  </si>
  <si>
    <t xml:space="preserve">  + ThuÕ nhËp khÈu</t>
  </si>
  <si>
    <t xml:space="preserve">   - ThuÕ TNDN :</t>
  </si>
  <si>
    <t xml:space="preserve">   - ThuÕ thu nhËp c¸ nh©n</t>
  </si>
  <si>
    <t xml:space="preserve">   - ThuÕ tµi nguyªn :</t>
  </si>
  <si>
    <t xml:space="preserve">   - ThuÕ nhµ ®Êt vµ tiÒn thuª ®Êt</t>
  </si>
  <si>
    <t xml:space="preserve">   - C¸c lo¹i thuÕ kh¸c  :</t>
  </si>
  <si>
    <t xml:space="preserve">   - C¸c kho¶n phÝ, lÖ phÝ vµ c¸c kho¶n ph¶i nép kh¸c:</t>
  </si>
  <si>
    <t>17 - Chi phÝ ph¶i tr¶ :</t>
  </si>
  <si>
    <t xml:space="preserve">   - L·i vay ph¶i tr¶</t>
  </si>
  <si>
    <t xml:space="preserve">   - Chi phÝ söa ch÷a lín TSC§</t>
  </si>
  <si>
    <t xml:space="preserve">   - Chi phÝ kh¸c</t>
  </si>
  <si>
    <t>18 - C¸c kho¶n ph¶i tr¶ ph¶i nép ng¾n h¹n kh¸c :</t>
  </si>
  <si>
    <t xml:space="preserve">   - Tµi s¶n thõa chê gi¶i quyÕt :</t>
  </si>
  <si>
    <t xml:space="preserve">   - B¶o hiÓm y tÕ :</t>
  </si>
  <si>
    <t xml:space="preserve">   - B¶o hiÓm x· héi :</t>
  </si>
  <si>
    <t xml:space="preserve">   - Kinh phÝ c«ng ®oµn :</t>
  </si>
  <si>
    <t xml:space="preserve">   - Ph¶i tr¶ vÒ cæ phÇn ho¸:</t>
  </si>
  <si>
    <t xml:space="preserve">   - NhËn ký quü, ký c­îc ng¾n h¹n :</t>
  </si>
  <si>
    <t xml:space="preserve">   - Doanh thu ch­a thùc hiÖn :</t>
  </si>
  <si>
    <t xml:space="preserve">   - C¸c kho¶n ph¶i tr¶ , ph¶i nép kh¸c :</t>
  </si>
  <si>
    <t>19 - Ph¶i tr¶ dµi h¹n néi bé :</t>
  </si>
  <si>
    <t xml:space="preserve">   - Vay dµi h¹n néi bé :</t>
  </si>
  <si>
    <t xml:space="preserve">   - Ph¶i tr¶ dµi h¹n néi bé kh¸c :</t>
  </si>
  <si>
    <t>20 - C¸c kho¶n vay vµ nî dµi h¹n :</t>
  </si>
  <si>
    <t>a - Vay dµi h¹n :</t>
  </si>
  <si>
    <t xml:space="preserve">   - Vay ng©n hµng :</t>
  </si>
  <si>
    <t xml:space="preserve">   - Vay ®èi t­îng kh¸c :</t>
  </si>
  <si>
    <t xml:space="preserve">   - Tr¸i phiÕu ph¸t hµnh :</t>
  </si>
  <si>
    <t>b - Nî dµi h¹n :</t>
  </si>
  <si>
    <t xml:space="preserve">   - Thuª tµi chÝnh :</t>
  </si>
  <si>
    <t xml:space="preserve">   - Nî dµi h¹n kh¸c :</t>
  </si>
  <si>
    <t xml:space="preserve"> - C¸c kho¶n nî thuª tµi chÝnh :</t>
  </si>
  <si>
    <t>N¨m nay</t>
  </si>
  <si>
    <t>N¨m tr­íc</t>
  </si>
  <si>
    <t>Tæng kho¶n T.to¸n</t>
  </si>
  <si>
    <t>Tr¶ tiÒn</t>
  </si>
  <si>
    <t>Tr¶ nî</t>
  </si>
  <si>
    <t>tiÒn thuª T.chÝnh</t>
  </si>
  <si>
    <t>l·i thuª</t>
  </si>
  <si>
    <t>gèc</t>
  </si>
  <si>
    <t>Tê 1 n¨m trë xuèng</t>
  </si>
  <si>
    <t>Trªn 1 n¨m ®Õn 5 n¨m</t>
  </si>
  <si>
    <t>Trªn 5 n¨m</t>
  </si>
  <si>
    <t>21 - Tµi s¶n thuÕ thu nhËp ho·n l¹i vµ thuÕ thu nhËp ho·n l¹i ph¶i tr¶:</t>
  </si>
  <si>
    <t xml:space="preserve">   a- Tµi s¶n thuÕ thu nhËp ho·n l¹i</t>
  </si>
  <si>
    <t xml:space="preserve">     - Tµi s¶n thuÕ thu nhËp ho·n l¹i liªn quan ®Õn </t>
  </si>
  <si>
    <t xml:space="preserve">        kho¶n chªnh lÖch t¹m thêi ®­îc khÊu trõ</t>
  </si>
  <si>
    <t xml:space="preserve">        kho¶n lç tÝnh thuÕ ch­a sö dông</t>
  </si>
  <si>
    <t xml:space="preserve">        kho¶n ­u ®·i tÝnh thuÕ ch­a sö dông</t>
  </si>
  <si>
    <t xml:space="preserve">     - Tµi s¶n thuÕ thu nhËp ho·n l¹i ®· ®­îc ghi nhËn </t>
  </si>
  <si>
    <t xml:space="preserve">        tõ c¸c n¨m tr­íc</t>
  </si>
  <si>
    <t>Tµi s¶n thuÕ thu nhËp ho·n l¹i:</t>
  </si>
  <si>
    <t>b - ThuÕ thu nhËp ho·n l¹i ph¶i tr¶</t>
  </si>
  <si>
    <t xml:space="preserve">   - ThuÕ thu nhËp ho·n l¹i ph¶i tr¶ ph¸t sinh tõ c¸c kho¶n </t>
  </si>
  <si>
    <t xml:space="preserve">      chªnh lÖch t¹m thêi chÞu thuÕ</t>
  </si>
  <si>
    <t xml:space="preserve">   - Kho¶n hoµn nhËp thuÕ thu nhËp ho·n l¹i ph¶i tr¶</t>
  </si>
  <si>
    <t xml:space="preserve">    ®· ®­îc ghi nh¹ tõ c¸c n¨m tr­íc</t>
  </si>
  <si>
    <t xml:space="preserve">  - ThuÕ thu nhËp ho·n l¹i ph¶i tr¶</t>
  </si>
  <si>
    <t>22 - Vèn chñ së h÷u :</t>
  </si>
  <si>
    <t>a - B¶ng ®èi chiÕu biÕn ®éng cña vèn chñ së h÷u :</t>
  </si>
  <si>
    <t>Vèn ®Çu t­</t>
  </si>
  <si>
    <t>Quü hç trî</t>
  </si>
  <si>
    <t>Vèn kh¸c cña</t>
  </si>
  <si>
    <t>Cæ phiÕu</t>
  </si>
  <si>
    <t xml:space="preserve">chªnh lÖch </t>
  </si>
  <si>
    <t>chªnh lÖch</t>
  </si>
  <si>
    <t xml:space="preserve">Quü </t>
  </si>
  <si>
    <t>LN</t>
  </si>
  <si>
    <t xml:space="preserve">cña </t>
  </si>
  <si>
    <t>SX CPH</t>
  </si>
  <si>
    <t xml:space="preserve"> chñ së h÷u</t>
  </si>
  <si>
    <t>quü</t>
  </si>
  <si>
    <t>®¸nh gi¸</t>
  </si>
  <si>
    <t>tû gi¸</t>
  </si>
  <si>
    <t>®Çu t­</t>
  </si>
  <si>
    <t>dù phßng</t>
  </si>
  <si>
    <t>Ch­a</t>
  </si>
  <si>
    <t>chñ së h÷u</t>
  </si>
  <si>
    <t>DN</t>
  </si>
  <si>
    <t>l¹i tµi s¶n</t>
  </si>
  <si>
    <t>hèi ®o¸i</t>
  </si>
  <si>
    <t>ph¸t triÓn</t>
  </si>
  <si>
    <t>Tµi chÝnh</t>
  </si>
  <si>
    <t>ph©n phèi</t>
  </si>
  <si>
    <t>A</t>
  </si>
  <si>
    <t xml:space="preserve">Sè d­ ®Çu n¨m tr­íc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</si>
</sst>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_(* &quot;-&quot;??_);@"/>
    <numFmt numFmtId="166" formatCode="_(* #,##0.00_);_(* \(#,##0.00\);_(* &quot;-&quot;_);_(@_)"/>
    <numFmt numFmtId="167" formatCode="General_)"/>
    <numFmt numFmtId="168" formatCode="0_);\(0\)"/>
  </numFmts>
  <fonts count="91">
    <font>
      <sz val="10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16"/>
      <color indexed="63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name val=".VnTimeH"/>
      <family val="2"/>
    </font>
    <font>
      <b/>
      <i/>
      <sz val="10"/>
      <name val="Times New Roman"/>
      <family val="1"/>
    </font>
    <font>
      <b/>
      <i/>
      <sz val="10"/>
      <name val=".VnTime"/>
      <family val="2"/>
    </font>
    <font>
      <sz val="14"/>
      <name val=".VnArial Narrow"/>
      <family val="2"/>
    </font>
    <font>
      <b/>
      <sz val="14"/>
      <name val=".VnArial NarrowH"/>
      <family val="2"/>
    </font>
    <font>
      <b/>
      <i/>
      <sz val="12"/>
      <name val=".VnArial NarrowH"/>
      <family val="2"/>
    </font>
    <font>
      <b/>
      <u val="single"/>
      <sz val="12"/>
      <name val=".VnArial NarrowH"/>
      <family val="2"/>
    </font>
    <font>
      <sz val="12"/>
      <name val=".VnArial Narrow"/>
      <family val="2"/>
    </font>
    <font>
      <b/>
      <sz val="12"/>
      <name val=".VnArial Narrow"/>
      <family val="2"/>
    </font>
    <font>
      <b/>
      <u val="single"/>
      <sz val="12"/>
      <name val=".VnArial Narrow"/>
      <family val="2"/>
    </font>
    <font>
      <b/>
      <sz val="9"/>
      <name val=".VnArial Narrow"/>
      <family val="2"/>
    </font>
    <font>
      <i/>
      <sz val="12"/>
      <name val=".VnTime"/>
      <family val="0"/>
    </font>
    <font>
      <sz val="9"/>
      <name val=".VnTime"/>
      <family val="0"/>
    </font>
    <font>
      <sz val="10"/>
      <name val=".VnTime"/>
      <family val="2"/>
    </font>
    <font>
      <b/>
      <sz val="10"/>
      <name val=".VnArial Narrow"/>
      <family val="2"/>
    </font>
    <font>
      <b/>
      <sz val="10"/>
      <name val=".VnTime"/>
      <family val="2"/>
    </font>
    <font>
      <u val="single"/>
      <sz val="10"/>
      <name val=".VnArial Narrow"/>
      <family val="2"/>
    </font>
    <font>
      <u val="single"/>
      <sz val="8"/>
      <name val=".VnArial Narrow"/>
      <family val="2"/>
    </font>
    <font>
      <sz val="10"/>
      <name val=".VnArial Narrow"/>
      <family val="2"/>
    </font>
    <font>
      <sz val="12"/>
      <name val="VNTime"/>
      <family val="0"/>
    </font>
    <font>
      <sz val="8"/>
      <name val=".VnArial Narrow"/>
      <family val="2"/>
    </font>
    <font>
      <b/>
      <u val="single"/>
      <sz val="10"/>
      <name val=".VnArial Narrow"/>
      <family val="2"/>
    </font>
    <font>
      <b/>
      <u val="single"/>
      <sz val="8"/>
      <name val=".VnArial Narrow"/>
      <family val="2"/>
    </font>
    <font>
      <sz val="10"/>
      <name val="MS Serif"/>
      <family val="1"/>
    </font>
    <font>
      <b/>
      <u val="single"/>
      <sz val="14"/>
      <name val=".VnArial Narrow"/>
      <family val="2"/>
    </font>
    <font>
      <i/>
      <sz val="12"/>
      <name val=".VnArial Narrow"/>
      <family val="2"/>
    </font>
    <font>
      <b/>
      <sz val="8"/>
      <name val=".VnArial Narrow"/>
      <family val="2"/>
    </font>
    <font>
      <b/>
      <sz val="12"/>
      <name val=".VnArial NarrowH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ESoft Font"/>
      <family val="0"/>
    </font>
    <font>
      <sz val="10"/>
      <name val="ESoft Font"/>
      <family val="0"/>
    </font>
    <font>
      <sz val="14"/>
      <name val=".VnArial NarrowH"/>
      <family val="2"/>
    </font>
    <font>
      <sz val="11"/>
      <name val=".VnArial Narrow"/>
      <family val="2"/>
    </font>
    <font>
      <b/>
      <u val="single"/>
      <sz val="13"/>
      <name val=".VnArial Narrow"/>
      <family val="2"/>
    </font>
    <font>
      <b/>
      <sz val="14"/>
      <name val=".VnArial Narrow"/>
      <family val="2"/>
    </font>
    <font>
      <i/>
      <sz val="14"/>
      <name val=".VnArial Narrow"/>
      <family val="2"/>
    </font>
    <font>
      <u val="single"/>
      <sz val="14"/>
      <name val=".VnArial Narrow"/>
      <family val="2"/>
    </font>
    <font>
      <sz val="13"/>
      <name val=".VnArial Narrow"/>
      <family val="2"/>
    </font>
    <font>
      <i/>
      <sz val="11"/>
      <name val=".VnArial Narrow"/>
      <family val="2"/>
    </font>
    <font>
      <b/>
      <sz val="11"/>
      <name val=".VnArial Narrow"/>
      <family val="2"/>
    </font>
    <font>
      <i/>
      <sz val="14"/>
      <name val=".VnArial NarrowH"/>
      <family val="2"/>
    </font>
    <font>
      <b/>
      <sz val="11"/>
      <name val=".VnArial NarrowH"/>
      <family val="2"/>
    </font>
    <font>
      <i/>
      <sz val="13"/>
      <name val=".VnArial Narrow"/>
      <family val="2"/>
    </font>
    <font>
      <b/>
      <sz val="12"/>
      <name val=".VnTime"/>
      <family val="0"/>
    </font>
    <font>
      <b/>
      <sz val="10"/>
      <name val="MS Serif"/>
      <family val="1"/>
    </font>
    <font>
      <sz val="9.2"/>
      <name val="MS Sans Serif"/>
      <family val="2"/>
    </font>
    <font>
      <b/>
      <sz val="9.2"/>
      <name val=".VnTime"/>
      <family val="0"/>
    </font>
    <font>
      <b/>
      <i/>
      <sz val="12"/>
      <name val=".VnTime"/>
      <family val="2"/>
    </font>
    <font>
      <b/>
      <u val="single"/>
      <sz val="8"/>
      <name val=".VnArial NarrowH"/>
      <family val="2"/>
    </font>
    <font>
      <sz val="8"/>
      <name val=".VnArial NarrowH"/>
      <family val="2"/>
    </font>
    <font>
      <sz val="8"/>
      <name val=".VnTime"/>
      <family val="2"/>
    </font>
    <font>
      <sz val="8"/>
      <name val="MS Serif"/>
      <family val="1"/>
    </font>
    <font>
      <i/>
      <sz val="8"/>
      <name val=".VnArial Narrow"/>
      <family val="2"/>
    </font>
    <font>
      <b/>
      <sz val="8"/>
      <name val=".VnArial Narrow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3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2" borderId="0" applyNumberFormat="0" applyBorder="0" applyAlignment="0" applyProtection="0"/>
    <xf numFmtId="0" fontId="90" fillId="5" borderId="0" applyNumberFormat="0" applyBorder="0" applyAlignment="0" applyProtection="0"/>
    <xf numFmtId="0" fontId="90" fillId="3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6" borderId="0" applyNumberFormat="0" applyBorder="0" applyAlignment="0" applyProtection="0"/>
    <xf numFmtId="0" fontId="90" fillId="9" borderId="0" applyNumberFormat="0" applyBorder="0" applyAlignment="0" applyProtection="0"/>
    <xf numFmtId="0" fontId="90" fillId="3" borderId="0" applyNumberFormat="0" applyBorder="0" applyAlignment="0" applyProtection="0"/>
    <xf numFmtId="0" fontId="89" fillId="10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10" borderId="0" applyNumberFormat="0" applyBorder="0" applyAlignment="0" applyProtection="0"/>
    <xf numFmtId="0" fontId="89" fillId="3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0" borderId="0" applyNumberFormat="0" applyBorder="0" applyAlignment="0" applyProtection="0"/>
    <xf numFmtId="0" fontId="89" fillId="14" borderId="0" applyNumberFormat="0" applyBorder="0" applyAlignment="0" applyProtection="0"/>
    <xf numFmtId="0" fontId="79" fillId="15" borderId="0" applyNumberFormat="0" applyBorder="0" applyAlignment="0" applyProtection="0"/>
    <xf numFmtId="0" fontId="83" fillId="2" borderId="1" applyNumberFormat="0" applyAlignment="0" applyProtection="0"/>
    <xf numFmtId="0" fontId="85" fillId="16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43" fontId="0" fillId="0" borderId="0" applyFon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0">
      <alignment horizontal="left" vertical="top" wrapText="1"/>
      <protection/>
    </xf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17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1" fillId="3" borderId="1" applyNumberFormat="0" applyAlignment="0" applyProtection="0"/>
    <xf numFmtId="0" fontId="84" fillId="0" borderId="6" applyNumberFormat="0" applyFill="0" applyAlignment="0" applyProtection="0"/>
    <xf numFmtId="0" fontId="80" fillId="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4" borderId="7" applyNumberFormat="0" applyFont="0" applyAlignment="0" applyProtection="0"/>
    <xf numFmtId="0" fontId="82" fillId="2" borderId="8" applyNumberFormat="0" applyAlignment="0" applyProtection="0"/>
    <xf numFmtId="0" fontId="4" fillId="0" borderId="0">
      <alignment horizontal="center" vertical="top" wrapText="1"/>
      <protection/>
    </xf>
    <xf numFmtId="0" fontId="74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11" fillId="0" borderId="0" xfId="61" applyFont="1" applyFill="1">
      <alignment/>
      <protection/>
    </xf>
    <xf numFmtId="164" fontId="15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164" fontId="13" fillId="0" borderId="10" xfId="44" applyNumberFormat="1" applyFont="1" applyFill="1" applyBorder="1" applyAlignment="1">
      <alignment horizontal="center" vertical="center" wrapText="1"/>
    </xf>
    <xf numFmtId="0" fontId="13" fillId="0" borderId="10" xfId="61" applyFont="1" applyFill="1" applyBorder="1" applyAlignment="1">
      <alignment horizontal="left" vertical="center" wrapText="1"/>
      <protection/>
    </xf>
    <xf numFmtId="164" fontId="13" fillId="0" borderId="10" xfId="44" applyNumberFormat="1" applyFont="1" applyFill="1" applyBorder="1" applyAlignment="1">
      <alignment horizontal="right" vertical="center"/>
    </xf>
    <xf numFmtId="0" fontId="13" fillId="0" borderId="10" xfId="44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left" wrapText="1"/>
      <protection/>
    </xf>
    <xf numFmtId="49" fontId="13" fillId="0" borderId="10" xfId="61" applyNumberFormat="1" applyFont="1" applyFill="1" applyBorder="1" applyAlignment="1">
      <alignment horizontal="left"/>
      <protection/>
    </xf>
    <xf numFmtId="164" fontId="11" fillId="0" borderId="10" xfId="44" applyNumberFormat="1" applyFont="1" applyFill="1" applyBorder="1" applyAlignment="1">
      <alignment/>
    </xf>
    <xf numFmtId="165" fontId="11" fillId="0" borderId="10" xfId="61" applyNumberFormat="1" applyFont="1" applyFill="1" applyBorder="1">
      <alignment/>
      <protection/>
    </xf>
    <xf numFmtId="49" fontId="11" fillId="0" borderId="10" xfId="61" applyNumberFormat="1" applyFont="1" applyFill="1" applyBorder="1" applyAlignment="1">
      <alignment horizontal="center"/>
      <protection/>
    </xf>
    <xf numFmtId="0" fontId="13" fillId="0" borderId="0" xfId="61" applyFont="1" applyFill="1" applyBorder="1">
      <alignment/>
      <protection/>
    </xf>
    <xf numFmtId="49" fontId="16" fillId="0" borderId="10" xfId="61" applyNumberFormat="1" applyFont="1" applyFill="1" applyBorder="1" applyAlignment="1">
      <alignment wrapText="1"/>
      <protection/>
    </xf>
    <xf numFmtId="49" fontId="11" fillId="0" borderId="10" xfId="61" applyNumberFormat="1" applyFont="1" applyFill="1" applyBorder="1" applyAlignment="1" quotePrefix="1">
      <alignment horizontal="center"/>
      <protection/>
    </xf>
    <xf numFmtId="164" fontId="13" fillId="0" borderId="10" xfId="44" applyNumberFormat="1" applyFont="1" applyFill="1" applyBorder="1" applyAlignment="1">
      <alignment/>
    </xf>
    <xf numFmtId="0" fontId="11" fillId="0" borderId="10" xfId="61" applyFont="1" applyFill="1" applyBorder="1" applyAlignment="1">
      <alignment wrapText="1"/>
      <protection/>
    </xf>
    <xf numFmtId="0" fontId="11" fillId="0" borderId="10" xfId="61" applyFont="1" applyFill="1" applyBorder="1">
      <alignment/>
      <protection/>
    </xf>
    <xf numFmtId="49" fontId="11" fillId="0" borderId="10" xfId="61" applyNumberFormat="1" applyFont="1" applyFill="1" applyBorder="1" applyAlignment="1">
      <alignment wrapText="1"/>
      <protection/>
    </xf>
    <xf numFmtId="164" fontId="11" fillId="0" borderId="0" xfId="44" applyNumberFormat="1" applyFont="1" applyFill="1" applyBorder="1" applyAlignment="1">
      <alignment/>
    </xf>
    <xf numFmtId="44" fontId="16" fillId="0" borderId="10" xfId="61" applyNumberFormat="1" applyFont="1" applyFill="1" applyBorder="1" applyAlignment="1">
      <alignment wrapText="1"/>
      <protection/>
    </xf>
    <xf numFmtId="49" fontId="13" fillId="0" borderId="10" xfId="61" applyNumberFormat="1" applyFont="1" applyFill="1" applyBorder="1" applyAlignment="1" quotePrefix="1">
      <alignment horizontal="center"/>
      <protection/>
    </xf>
    <xf numFmtId="167" fontId="11" fillId="0" borderId="10" xfId="59" applyNumberFormat="1" applyFont="1" applyFill="1" applyBorder="1" applyAlignment="1" applyProtection="1">
      <alignment horizontal="center"/>
      <protection/>
    </xf>
    <xf numFmtId="0" fontId="13" fillId="0" borderId="10" xfId="61" applyFont="1" applyFill="1" applyBorder="1" applyAlignment="1">
      <alignment horizontal="center"/>
      <protection/>
    </xf>
    <xf numFmtId="49" fontId="13" fillId="0" borderId="10" xfId="61" applyNumberFormat="1" applyFont="1" applyFill="1" applyBorder="1" applyAlignment="1">
      <alignment wrapText="1"/>
      <protection/>
    </xf>
    <xf numFmtId="0" fontId="11" fillId="0" borderId="10" xfId="61" applyFont="1" applyFill="1" applyBorder="1" applyAlignment="1">
      <alignment horizontal="center"/>
      <protection/>
    </xf>
    <xf numFmtId="0" fontId="16" fillId="0" borderId="10" xfId="61" applyFont="1" applyFill="1" applyBorder="1" applyAlignment="1">
      <alignment wrapText="1"/>
      <protection/>
    </xf>
    <xf numFmtId="49" fontId="13" fillId="0" borderId="10" xfId="61" applyNumberFormat="1" applyFont="1" applyFill="1" applyBorder="1" applyAlignment="1">
      <alignment horizontal="center"/>
      <protection/>
    </xf>
    <xf numFmtId="41" fontId="13" fillId="0" borderId="10" xfId="61" applyNumberFormat="1" applyFont="1" applyFill="1" applyBorder="1">
      <alignment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164" fontId="13" fillId="0" borderId="0" xfId="44" applyNumberFormat="1" applyFont="1" applyFill="1" applyBorder="1" applyAlignment="1">
      <alignment/>
    </xf>
    <xf numFmtId="49" fontId="17" fillId="0" borderId="0" xfId="61" applyNumberFormat="1" applyFont="1" applyFill="1" applyBorder="1" applyAlignment="1">
      <alignment horizontal="left" vertical="center"/>
      <protection/>
    </xf>
    <xf numFmtId="164" fontId="16" fillId="0" borderId="0" xfId="44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5" fillId="0" borderId="13" xfId="58" applyNumberFormat="1" applyFont="1" applyBorder="1">
      <alignment/>
      <protection/>
    </xf>
    <xf numFmtId="3" fontId="33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1" fillId="0" borderId="13" xfId="42" applyNumberFormat="1" applyFont="1" applyBorder="1" applyAlignment="1">
      <alignment/>
    </xf>
    <xf numFmtId="3" fontId="32" fillId="0" borderId="13" xfId="42" applyNumberFormat="1" applyFont="1" applyBorder="1" applyAlignment="1">
      <alignment/>
    </xf>
    <xf numFmtId="3" fontId="37" fillId="0" borderId="13" xfId="58" applyNumberFormat="1" applyFont="1" applyBorder="1">
      <alignment/>
      <protection/>
    </xf>
    <xf numFmtId="3" fontId="28" fillId="0" borderId="13" xfId="0" applyNumberFormat="1" applyFont="1" applyBorder="1" applyAlignment="1">
      <alignment/>
    </xf>
    <xf numFmtId="3" fontId="33" fillId="0" borderId="13" xfId="42" applyNumberFormat="1" applyFont="1" applyBorder="1" applyAlignment="1">
      <alignment/>
    </xf>
    <xf numFmtId="3" fontId="35" fillId="0" borderId="13" xfId="42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8" fillId="0" borderId="11" xfId="0" applyFont="1" applyBorder="1" applyAlignment="1">
      <alignment horizontal="center" wrapText="1"/>
    </xf>
    <xf numFmtId="3" fontId="15" fillId="0" borderId="15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13" xfId="42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5" fillId="0" borderId="18" xfId="0" applyFont="1" applyBorder="1" applyAlignment="1">
      <alignment/>
    </xf>
    <xf numFmtId="3" fontId="35" fillId="0" borderId="18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0" fontId="35" fillId="0" borderId="0" xfId="0" applyFont="1" applyAlignment="1">
      <alignment/>
    </xf>
    <xf numFmtId="0" fontId="41" fillId="0" borderId="18" xfId="0" applyFont="1" applyBorder="1" applyAlignment="1">
      <alignment/>
    </xf>
    <xf numFmtId="3" fontId="41" fillId="0" borderId="18" xfId="0" applyNumberFormat="1" applyFont="1" applyBorder="1" applyAlignment="1">
      <alignment/>
    </xf>
    <xf numFmtId="37" fontId="35" fillId="0" borderId="18" xfId="0" applyNumberFormat="1" applyFont="1" applyBorder="1" applyAlignment="1">
      <alignment/>
    </xf>
    <xf numFmtId="37" fontId="41" fillId="0" borderId="20" xfId="0" applyNumberFormat="1" applyFont="1" applyBorder="1" applyAlignment="1">
      <alignment/>
    </xf>
    <xf numFmtId="0" fontId="35" fillId="0" borderId="19" xfId="0" applyFont="1" applyBorder="1" applyAlignment="1">
      <alignment/>
    </xf>
    <xf numFmtId="3" fontId="35" fillId="0" borderId="19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0" xfId="0" applyNumberFormat="1" applyFont="1" applyAlignment="1">
      <alignment/>
    </xf>
    <xf numFmtId="0" fontId="41" fillId="0" borderId="0" xfId="0" applyFont="1" applyAlignment="1">
      <alignment/>
    </xf>
    <xf numFmtId="3" fontId="37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3" fontId="41" fillId="0" borderId="13" xfId="0" applyNumberFormat="1" applyFont="1" applyBorder="1" applyAlignment="1">
      <alignment/>
    </xf>
    <xf numFmtId="3" fontId="6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0" xfId="61" applyFont="1" applyFill="1" applyAlignment="1">
      <alignment horizontal="center"/>
      <protection/>
    </xf>
    <xf numFmtId="41" fontId="11" fillId="0" borderId="0" xfId="44" applyNumberFormat="1" applyFont="1" applyFill="1" applyAlignment="1">
      <alignment/>
    </xf>
    <xf numFmtId="41" fontId="11" fillId="0" borderId="0" xfId="61" applyNumberFormat="1" applyFont="1" applyFill="1">
      <alignment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0" xfId="44" applyNumberFormat="1" applyFont="1" applyFill="1" applyBorder="1" applyAlignment="1">
      <alignment horizontal="right" vertical="center"/>
    </xf>
    <xf numFmtId="37" fontId="13" fillId="0" borderId="23" xfId="60" applyNumberFormat="1" applyFont="1" applyFill="1" applyBorder="1" applyAlignment="1">
      <alignment horizontal="right" wrapText="1"/>
      <protection/>
    </xf>
    <xf numFmtId="0" fontId="13" fillId="0" borderId="0" xfId="44" applyNumberFormat="1" applyFont="1" applyFill="1" applyBorder="1" applyAlignment="1">
      <alignment horizontal="right" vertical="center" wrapText="1"/>
    </xf>
    <xf numFmtId="0" fontId="13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left"/>
      <protection/>
    </xf>
    <xf numFmtId="0" fontId="13" fillId="0" borderId="0" xfId="61" applyFont="1" applyFill="1" applyBorder="1" applyAlignment="1">
      <alignment horizontal="center"/>
      <protection/>
    </xf>
    <xf numFmtId="0" fontId="13" fillId="0" borderId="0" xfId="44" applyNumberFormat="1" applyFont="1" applyFill="1" applyBorder="1" applyAlignment="1">
      <alignment horizontal="right" wrapText="1"/>
    </xf>
    <xf numFmtId="49" fontId="13" fillId="0" borderId="0" xfId="61" applyNumberFormat="1" applyFont="1" applyFill="1" applyBorder="1">
      <alignment/>
      <protection/>
    </xf>
    <xf numFmtId="49" fontId="13" fillId="0" borderId="0" xfId="61" applyNumberFormat="1" applyFont="1" applyFill="1" applyBorder="1" applyAlignment="1">
      <alignment horizontal="center"/>
      <protection/>
    </xf>
    <xf numFmtId="41" fontId="11" fillId="0" borderId="0" xfId="61" applyNumberFormat="1" applyFont="1" applyFill="1" applyBorder="1">
      <alignment/>
      <protection/>
    </xf>
    <xf numFmtId="49" fontId="16" fillId="0" borderId="0" xfId="61" applyNumberFormat="1" applyFont="1" applyFill="1" applyBorder="1">
      <alignment/>
      <protection/>
    </xf>
    <xf numFmtId="49" fontId="11" fillId="0" borderId="0" xfId="61" applyNumberFormat="1" applyFont="1" applyFill="1" applyBorder="1" applyAlignment="1" quotePrefix="1">
      <alignment horizontal="center"/>
      <protection/>
    </xf>
    <xf numFmtId="41" fontId="13" fillId="0" borderId="0" xfId="61" applyNumberFormat="1" applyFont="1" applyFill="1" applyBorder="1">
      <alignment/>
      <protection/>
    </xf>
    <xf numFmtId="41" fontId="13" fillId="0" borderId="0" xfId="61" applyNumberFormat="1" applyFont="1" applyFill="1" applyBorder="1" applyAlignment="1">
      <alignment vertical="top" wrapText="1"/>
      <protection/>
    </xf>
    <xf numFmtId="164" fontId="43" fillId="0" borderId="10" xfId="44" applyNumberFormat="1" applyFont="1" applyFill="1" applyBorder="1" applyAlignment="1">
      <alignment/>
    </xf>
    <xf numFmtId="49" fontId="11" fillId="0" borderId="0" xfId="61" applyNumberFormat="1" applyFont="1" applyFill="1" applyBorder="1" applyAlignment="1">
      <alignment horizontal="center"/>
      <protection/>
    </xf>
    <xf numFmtId="41" fontId="11" fillId="0" borderId="0" xfId="61" applyNumberFormat="1" applyFont="1" applyFill="1" applyBorder="1" applyAlignment="1">
      <alignment vertical="top" wrapText="1"/>
      <protection/>
    </xf>
    <xf numFmtId="49" fontId="44" fillId="0" borderId="0" xfId="61" applyNumberFormat="1" applyFont="1" applyFill="1" applyBorder="1" applyAlignment="1">
      <alignment horizontal="center"/>
      <protection/>
    </xf>
    <xf numFmtId="49" fontId="44" fillId="0" borderId="0" xfId="61" applyNumberFormat="1" applyFont="1" applyFill="1" applyBorder="1">
      <alignment/>
      <protection/>
    </xf>
    <xf numFmtId="166" fontId="11" fillId="0" borderId="0" xfId="61" applyNumberFormat="1" applyFont="1" applyFill="1" applyBorder="1">
      <alignment/>
      <protection/>
    </xf>
    <xf numFmtId="49" fontId="11" fillId="0" borderId="0" xfId="61" applyNumberFormat="1" applyFont="1" applyFill="1" applyBorder="1" applyAlignment="1">
      <alignment horizontal="left" vertical="top" wrapText="1" indent="1"/>
      <protection/>
    </xf>
    <xf numFmtId="49" fontId="11" fillId="0" borderId="0" xfId="61" applyNumberFormat="1" applyFont="1" applyFill="1" applyBorder="1" applyAlignment="1">
      <alignment horizontal="left" indent="1"/>
      <protection/>
    </xf>
    <xf numFmtId="164" fontId="45" fillId="0" borderId="10" xfId="44" applyNumberFormat="1" applyFont="1" applyFill="1" applyBorder="1" applyAlignment="1">
      <alignment/>
    </xf>
    <xf numFmtId="0" fontId="11" fillId="0" borderId="0" xfId="61" applyFont="1" applyFill="1" applyBorder="1" applyAlignment="1">
      <alignment horizontal="center"/>
      <protection/>
    </xf>
    <xf numFmtId="167" fontId="11" fillId="0" borderId="0" xfId="59" applyNumberFormat="1" applyFont="1" applyFill="1" applyBorder="1" applyAlignment="1" applyProtection="1">
      <alignment horizontal="left" indent="1"/>
      <protection/>
    </xf>
    <xf numFmtId="167" fontId="11" fillId="0" borderId="0" xfId="59" applyNumberFormat="1" applyFont="1" applyFill="1" applyBorder="1" applyAlignment="1" applyProtection="1" quotePrefix="1">
      <alignment horizontal="center"/>
      <protection/>
    </xf>
    <xf numFmtId="3" fontId="13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>
      <alignment horizontal="left" wrapText="1" indent="1"/>
      <protection/>
    </xf>
    <xf numFmtId="49" fontId="10" fillId="0" borderId="10" xfId="61" applyNumberFormat="1" applyFont="1" applyFill="1" applyBorder="1" applyAlignment="1">
      <alignment wrapText="1"/>
      <protection/>
    </xf>
    <xf numFmtId="49" fontId="13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 quotePrefix="1">
      <alignment horizontal="center" vertical="center"/>
      <protection/>
    </xf>
    <xf numFmtId="41" fontId="13" fillId="0" borderId="24" xfId="61" applyNumberFormat="1" applyFont="1" applyFill="1" applyBorder="1">
      <alignment/>
      <protection/>
    </xf>
    <xf numFmtId="49" fontId="13" fillId="0" borderId="0" xfId="61" applyNumberFormat="1" applyFont="1" applyFill="1" applyBorder="1" applyAlignment="1" quotePrefix="1">
      <alignment horizontal="center" vertical="center"/>
      <protection/>
    </xf>
    <xf numFmtId="3" fontId="1" fillId="0" borderId="21" xfId="0" applyNumberFormat="1" applyFont="1" applyFill="1" applyBorder="1" applyAlignment="1" applyProtection="1">
      <alignment horizontal="left" vertical="top" wrapText="1"/>
      <protection/>
    </xf>
    <xf numFmtId="3" fontId="7" fillId="0" borderId="21" xfId="0" applyNumberFormat="1" applyFont="1" applyFill="1" applyBorder="1" applyAlignment="1" applyProtection="1">
      <alignment horizontal="left" vertical="top" wrapText="1"/>
      <protection/>
    </xf>
    <xf numFmtId="3" fontId="1" fillId="0" borderId="21" xfId="0" applyNumberFormat="1" applyFont="1" applyFill="1" applyBorder="1" applyAlignment="1" applyProtection="1">
      <alignment horizontal="left" vertical="top" wrapText="1"/>
      <protection/>
    </xf>
    <xf numFmtId="3" fontId="1" fillId="0" borderId="22" xfId="0" applyNumberFormat="1" applyFont="1" applyFill="1" applyBorder="1" applyAlignment="1" applyProtection="1">
      <alignment horizontal="left" vertical="top" wrapText="1"/>
      <protection/>
    </xf>
    <xf numFmtId="3" fontId="7" fillId="0" borderId="22" xfId="0" applyNumberFormat="1" applyFont="1" applyFill="1" applyBorder="1" applyAlignment="1" applyProtection="1">
      <alignment horizontal="left" vertical="top" wrapText="1"/>
      <protection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3" fontId="4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8" fillId="0" borderId="0" xfId="0" applyFont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/>
    </xf>
    <xf numFmtId="168" fontId="18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7" fontId="18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 vertical="top" wrapText="1"/>
      <protection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2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8" xfId="0" applyFont="1" applyBorder="1" applyAlignment="1">
      <alignment/>
    </xf>
    <xf numFmtId="3" fontId="53" fillId="0" borderId="18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1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18" fillId="0" borderId="25" xfId="0" applyFont="1" applyBorder="1" applyAlignment="1">
      <alignment wrapText="1"/>
    </xf>
    <xf numFmtId="0" fontId="18" fillId="0" borderId="27" xfId="0" applyFont="1" applyBorder="1" applyAlignment="1">
      <alignment/>
    </xf>
    <xf numFmtId="3" fontId="18" fillId="0" borderId="27" xfId="0" applyNumberFormat="1" applyFont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53" fillId="0" borderId="0" xfId="0" applyNumberFormat="1" applyFont="1" applyAlignment="1">
      <alignment horizontal="center"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3" fontId="18" fillId="0" borderId="23" xfId="0" applyNumberFormat="1" applyFont="1" applyBorder="1" applyAlignment="1">
      <alignment/>
    </xf>
    <xf numFmtId="0" fontId="58" fillId="0" borderId="0" xfId="0" applyFont="1" applyAlignment="1">
      <alignment/>
    </xf>
    <xf numFmtId="37" fontId="54" fillId="0" borderId="0" xfId="0" applyNumberFormat="1" applyFont="1" applyAlignment="1">
      <alignment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37" fontId="52" fillId="0" borderId="0" xfId="0" applyNumberFormat="1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60" fillId="0" borderId="0" xfId="0" applyNumberFormat="1" applyFont="1" applyAlignment="1">
      <alignment/>
    </xf>
    <xf numFmtId="0" fontId="28" fillId="0" borderId="12" xfId="0" applyFont="1" applyBorder="1" applyAlignment="1">
      <alignment horizontal="center" wrapText="1"/>
    </xf>
    <xf numFmtId="3" fontId="30" fillId="0" borderId="11" xfId="0" applyNumberFormat="1" applyFont="1" applyBorder="1" applyAlignment="1">
      <alignment horizontal="center"/>
    </xf>
    <xf numFmtId="3" fontId="36" fillId="0" borderId="13" xfId="42" applyNumberFormat="1" applyFont="1" applyBorder="1" applyAlignment="1">
      <alignment/>
    </xf>
    <xf numFmtId="3" fontId="33" fillId="0" borderId="13" xfId="58" applyNumberFormat="1" applyFont="1" applyBorder="1">
      <alignment/>
      <protection/>
    </xf>
    <xf numFmtId="3" fontId="36" fillId="0" borderId="13" xfId="58" applyNumberFormat="1" applyFont="1" applyBorder="1">
      <alignment/>
      <protection/>
    </xf>
    <xf numFmtId="3" fontId="29" fillId="0" borderId="13" xfId="58" applyNumberFormat="1" applyFont="1" applyBorder="1">
      <alignment/>
      <protection/>
    </xf>
    <xf numFmtId="3" fontId="61" fillId="0" borderId="14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12" fillId="0" borderId="0" xfId="0" applyNumberFormat="1" applyFont="1" applyAlignment="1">
      <alignment/>
    </xf>
    <xf numFmtId="0" fontId="67" fillId="0" borderId="12" xfId="0" applyFont="1" applyBorder="1" applyAlignment="1">
      <alignment horizontal="center"/>
    </xf>
    <xf numFmtId="3" fontId="68" fillId="0" borderId="14" xfId="0" applyNumberFormat="1" applyFont="1" applyBorder="1" applyAlignment="1">
      <alignment/>
    </xf>
    <xf numFmtId="0" fontId="69" fillId="0" borderId="0" xfId="0" applyFont="1" applyAlignment="1">
      <alignment/>
    </xf>
    <xf numFmtId="0" fontId="41" fillId="0" borderId="1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7" xfId="0" applyFont="1" applyBorder="1" applyAlignment="1">
      <alignment/>
    </xf>
    <xf numFmtId="0" fontId="41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7" fillId="0" borderId="0" xfId="0" applyFont="1" applyAlignment="1">
      <alignment horizontal="center"/>
    </xf>
    <xf numFmtId="0" fontId="70" fillId="0" borderId="0" xfId="0" applyFont="1" applyAlignment="1">
      <alignment/>
    </xf>
    <xf numFmtId="3" fontId="28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28" fillId="0" borderId="0" xfId="58" applyNumberFormat="1" applyFont="1" applyBorder="1">
      <alignment/>
      <protection/>
    </xf>
    <xf numFmtId="3" fontId="60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3" fontId="8" fillId="0" borderId="0" xfId="0" applyNumberFormat="1" applyFont="1" applyFill="1" applyBorder="1" applyAlignment="1" applyProtection="1">
      <alignment horizontal="right" vertical="top" wrapText="1"/>
      <protection/>
    </xf>
    <xf numFmtId="3" fontId="1" fillId="0" borderId="21" xfId="0" applyNumberFormat="1" applyFont="1" applyFill="1" applyBorder="1" applyAlignment="1" applyProtection="1">
      <alignment horizontal="right" vertical="top" wrapText="1"/>
      <protection/>
    </xf>
    <xf numFmtId="3" fontId="1" fillId="0" borderId="22" xfId="0" applyNumberFormat="1" applyFont="1" applyFill="1" applyBorder="1" applyAlignment="1" applyProtection="1">
      <alignment horizontal="right" vertical="top" wrapText="1"/>
      <protection/>
    </xf>
    <xf numFmtId="3" fontId="1" fillId="0" borderId="21" xfId="0" applyNumberFormat="1" applyFont="1" applyFill="1" applyBorder="1" applyAlignment="1" applyProtection="1">
      <alignment horizontal="right" vertical="top" wrapText="1"/>
      <protection/>
    </xf>
    <xf numFmtId="3" fontId="7" fillId="0" borderId="22" xfId="0" applyNumberFormat="1" applyFont="1" applyFill="1" applyBorder="1" applyAlignment="1" applyProtection="1">
      <alignment horizontal="right" vertical="top" wrapText="1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3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3" fontId="7" fillId="0" borderId="19" xfId="0" applyNumberFormat="1" applyFont="1" applyFill="1" applyBorder="1" applyAlignment="1" applyProtection="1">
      <alignment horizontal="left" vertical="top" wrapText="1"/>
      <protection/>
    </xf>
    <xf numFmtId="3" fontId="7" fillId="0" borderId="21" xfId="0" applyNumberFormat="1" applyFont="1" applyFill="1" applyBorder="1" applyAlignment="1" applyProtection="1">
      <alignment horizontal="left" vertical="top" wrapText="1"/>
      <protection/>
    </xf>
    <xf numFmtId="3" fontId="7" fillId="0" borderId="21" xfId="0" applyNumberFormat="1" applyFont="1" applyFill="1" applyBorder="1" applyAlignment="1" applyProtection="1">
      <alignment horizontal="right" vertical="top" wrapText="1"/>
      <protection/>
    </xf>
    <xf numFmtId="3" fontId="10" fillId="0" borderId="0" xfId="0" applyNumberFormat="1" applyFont="1" applyFill="1" applyBorder="1" applyAlignment="1" applyProtection="1">
      <alignment horizontal="center" vertical="top" wrapText="1"/>
      <protection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3" fontId="46" fillId="0" borderId="10" xfId="0" applyNumberFormat="1" applyFont="1" applyFill="1" applyBorder="1" applyAlignment="1" applyProtection="1">
      <alignment horizontal="center" vertical="top" wrapText="1"/>
      <protection/>
    </xf>
    <xf numFmtId="3" fontId="46" fillId="0" borderId="22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right" vertical="top" wrapText="1"/>
      <protection/>
    </xf>
    <xf numFmtId="3" fontId="9" fillId="0" borderId="0" xfId="0" applyNumberFormat="1" applyFont="1" applyFill="1" applyBorder="1" applyAlignment="1" applyProtection="1">
      <alignment horizontal="right" vertical="top" wrapText="1"/>
      <protection/>
    </xf>
    <xf numFmtId="37" fontId="7" fillId="0" borderId="21" xfId="0" applyNumberFormat="1" applyFont="1" applyFill="1" applyBorder="1" applyAlignment="1" applyProtection="1">
      <alignment horizontal="right" vertical="top" wrapText="1"/>
      <protection/>
    </xf>
    <xf numFmtId="3" fontId="1" fillId="0" borderId="22" xfId="0" applyNumberFormat="1" applyFont="1" applyFill="1" applyBorder="1" applyAlignment="1" applyProtection="1">
      <alignment horizontal="left" vertical="top" wrapText="1"/>
      <protection/>
    </xf>
    <xf numFmtId="3" fontId="1" fillId="0" borderId="21" xfId="0" applyNumberFormat="1" applyFont="1" applyFill="1" applyBorder="1" applyAlignment="1" applyProtection="1">
      <alignment horizontal="left" vertical="top" wrapText="1"/>
      <protection/>
    </xf>
    <xf numFmtId="3" fontId="1" fillId="0" borderId="21" xfId="0" applyNumberFormat="1" applyFont="1" applyFill="1" applyBorder="1" applyAlignment="1" applyProtection="1">
      <alignment horizontal="left" vertical="top" wrapText="1"/>
      <protection/>
    </xf>
    <xf numFmtId="3" fontId="7" fillId="0" borderId="22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top" wrapText="1"/>
      <protection/>
    </xf>
    <xf numFmtId="3" fontId="1" fillId="0" borderId="19" xfId="0" applyNumberFormat="1" applyFont="1" applyFill="1" applyBorder="1" applyAlignment="1" applyProtection="1">
      <alignment horizontal="left" vertical="top" wrapText="1"/>
      <protection/>
    </xf>
    <xf numFmtId="3" fontId="1" fillId="0" borderId="19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22" xfId="0" applyNumberFormat="1" applyFont="1" applyFill="1" applyBorder="1" applyAlignment="1" applyProtection="1">
      <alignment horizontal="center" vertical="top" wrapText="1"/>
      <protection/>
    </xf>
    <xf numFmtId="3" fontId="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3" fontId="46" fillId="0" borderId="0" xfId="0" applyNumberFormat="1" applyFont="1" applyFill="1" applyBorder="1" applyAlignment="1" applyProtection="1">
      <alignment horizontal="center" vertical="top" wrapText="1"/>
      <protection/>
    </xf>
    <xf numFmtId="3" fontId="47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Worksheet in 2231 Worksheet of repor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7A-TH" xfId="58"/>
    <cellStyle name="Normal_CF WP" xfId="59"/>
    <cellStyle name="Normal_Worksheet in  Process" xfId="60"/>
    <cellStyle name="Normal_Worksheet in 2231 Worksheet of repor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3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i%20lieu%20Dung\Website%20Congty\ngay%207-5-2009\Copy%20of%20BaocaoLCTTdonvi%20%20THAN%20VANG%20DANh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i%20lieu%20Dung\Website%20Congty\ngay%207-5-2009\BaocaoLCTT%20luy%20kei%20%20THAN%20VANG%20DANh%209%20thang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psolieuBCD"/>
      <sheetName val="NhapsolieuLCTT"/>
      <sheetName val="LCTT"/>
      <sheetName val="BCDKT"/>
      <sheetName val="KQK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hapsolieuBCD"/>
      <sheetName val="NhapsolieuLCTT"/>
      <sheetName val="Nam 2008 (2)"/>
      <sheetName val="6tnam 2008"/>
      <sheetName val="LCTT"/>
      <sheetName val="BCDKT"/>
      <sheetName val="KQKD"/>
    </sheetNames>
    <sheetDataSet>
      <sheetData sheetId="2"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71">
          <cell r="C71">
            <v>0</v>
          </cell>
        </row>
        <row r="73">
          <cell r="C73">
            <v>0</v>
          </cell>
        </row>
        <row r="74">
          <cell r="C74">
            <v>0</v>
          </cell>
        </row>
        <row r="76">
          <cell r="C76">
            <v>0</v>
          </cell>
        </row>
        <row r="80">
          <cell r="C80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8">
          <cell r="C98">
            <v>0</v>
          </cell>
        </row>
      </sheetData>
      <sheetData sheetId="7">
        <row r="7">
          <cell r="D7" t="str">
            <v>Năm 2007</v>
          </cell>
          <cell r="E7" t="str">
            <v>Năm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0"/>
  <sheetViews>
    <sheetView zoomScalePageLayoutView="0" workbookViewId="0" topLeftCell="A1">
      <selection activeCell="B271" sqref="B271"/>
    </sheetView>
  </sheetViews>
  <sheetFormatPr defaultColWidth="9.140625" defaultRowHeight="12.75"/>
  <cols>
    <col min="1" max="1" width="9.140625" style="40" customWidth="1"/>
    <col min="2" max="2" width="13.140625" style="40" customWidth="1"/>
    <col min="3" max="3" width="11.140625" style="91" customWidth="1"/>
    <col min="4" max="4" width="13.00390625" style="40" customWidth="1"/>
    <col min="5" max="5" width="11.57421875" style="40" customWidth="1"/>
    <col min="6" max="6" width="18.140625" style="40" customWidth="1"/>
    <col min="7" max="7" width="18.00390625" style="40" customWidth="1"/>
    <col min="8" max="8" width="11.140625" style="40" customWidth="1"/>
    <col min="9" max="10" width="9.140625" style="40" customWidth="1"/>
    <col min="11" max="11" width="13.421875" style="40" customWidth="1"/>
    <col min="12" max="16384" width="9.140625" style="40" customWidth="1"/>
  </cols>
  <sheetData>
    <row r="1" spans="1:7" ht="18">
      <c r="A1" s="40" t="s">
        <v>596</v>
      </c>
      <c r="F1" s="151" t="s">
        <v>597</v>
      </c>
      <c r="G1" s="152"/>
    </row>
    <row r="2" ht="18">
      <c r="A2" s="40" t="s">
        <v>598</v>
      </c>
    </row>
    <row r="3" spans="1:7" ht="21">
      <c r="A3" s="268" t="s">
        <v>599</v>
      </c>
      <c r="B3" s="268"/>
      <c r="C3" s="268"/>
      <c r="D3" s="268"/>
      <c r="E3" s="268"/>
      <c r="F3" s="268"/>
      <c r="G3" s="268"/>
    </row>
    <row r="4" spans="1:7" ht="18.75">
      <c r="A4" s="269" t="s">
        <v>165</v>
      </c>
      <c r="B4" s="269"/>
      <c r="C4" s="269"/>
      <c r="D4" s="269"/>
      <c r="E4" s="269"/>
      <c r="F4" s="269"/>
      <c r="G4" s="269"/>
    </row>
    <row r="5" spans="1:4" ht="18.75">
      <c r="A5" s="41" t="s">
        <v>600</v>
      </c>
      <c r="B5" s="41"/>
      <c r="C5" s="237"/>
      <c r="D5" s="41"/>
    </row>
    <row r="6" ht="18">
      <c r="A6" s="40" t="s">
        <v>601</v>
      </c>
    </row>
    <row r="7" ht="18">
      <c r="A7" s="40" t="s">
        <v>602</v>
      </c>
    </row>
    <row r="8" ht="18">
      <c r="A8" s="40" t="s">
        <v>603</v>
      </c>
    </row>
    <row r="9" ht="18">
      <c r="A9" s="40" t="s">
        <v>604</v>
      </c>
    </row>
    <row r="10" ht="18">
      <c r="A10" s="40" t="s">
        <v>605</v>
      </c>
    </row>
    <row r="11" ht="18">
      <c r="A11" s="40" t="s">
        <v>606</v>
      </c>
    </row>
    <row r="12" ht="18">
      <c r="A12" s="40" t="s">
        <v>607</v>
      </c>
    </row>
    <row r="13" ht="18">
      <c r="A13" s="40" t="s">
        <v>608</v>
      </c>
    </row>
    <row r="14" ht="18">
      <c r="A14" s="40" t="s">
        <v>609</v>
      </c>
    </row>
    <row r="15" ht="18">
      <c r="A15" s="40" t="s">
        <v>610</v>
      </c>
    </row>
    <row r="16" ht="18">
      <c r="A16" s="40" t="s">
        <v>611</v>
      </c>
    </row>
    <row r="17" ht="18">
      <c r="A17" s="40" t="s">
        <v>612</v>
      </c>
    </row>
    <row r="18" ht="18">
      <c r="A18" s="40" t="s">
        <v>613</v>
      </c>
    </row>
    <row r="19" spans="1:6" ht="18.75">
      <c r="A19" s="41" t="s">
        <v>614</v>
      </c>
      <c r="B19" s="41"/>
      <c r="C19" s="237"/>
      <c r="D19" s="41"/>
      <c r="E19" s="41"/>
      <c r="F19" s="44"/>
    </row>
    <row r="20" ht="18">
      <c r="A20" s="40" t="s">
        <v>166</v>
      </c>
    </row>
    <row r="21" ht="18">
      <c r="A21" s="40" t="s">
        <v>615</v>
      </c>
    </row>
    <row r="22" spans="1:3" ht="21">
      <c r="A22" s="41" t="s">
        <v>616</v>
      </c>
      <c r="B22" s="153"/>
      <c r="C22" s="238"/>
    </row>
    <row r="23" ht="18">
      <c r="A23" s="40" t="s">
        <v>617</v>
      </c>
    </row>
    <row r="24" ht="18">
      <c r="A24" s="40" t="s">
        <v>618</v>
      </c>
    </row>
    <row r="25" ht="18">
      <c r="A25" s="40" t="s">
        <v>619</v>
      </c>
    </row>
    <row r="27" spans="1:7" ht="18.75">
      <c r="A27" s="40" t="s">
        <v>620</v>
      </c>
      <c r="B27" s="41"/>
      <c r="C27" s="237"/>
      <c r="D27" s="41"/>
      <c r="E27" s="41"/>
      <c r="F27" s="41"/>
      <c r="G27" s="44"/>
    </row>
    <row r="28" ht="18">
      <c r="A28" s="40" t="s">
        <v>621</v>
      </c>
    </row>
    <row r="29" ht="18">
      <c r="A29" s="40" t="s">
        <v>622</v>
      </c>
    </row>
    <row r="30" ht="18">
      <c r="A30" s="40" t="s">
        <v>623</v>
      </c>
    </row>
    <row r="31" ht="18">
      <c r="A31" s="40" t="s">
        <v>624</v>
      </c>
    </row>
    <row r="32" ht="18">
      <c r="A32" s="40" t="s">
        <v>625</v>
      </c>
    </row>
    <row r="33" ht="18">
      <c r="A33" s="40" t="s">
        <v>626</v>
      </c>
    </row>
    <row r="34" ht="18">
      <c r="A34" s="40" t="s">
        <v>627</v>
      </c>
    </row>
    <row r="35" ht="18">
      <c r="A35" s="40" t="s">
        <v>628</v>
      </c>
    </row>
    <row r="36" ht="18">
      <c r="A36" s="40" t="s">
        <v>629</v>
      </c>
    </row>
    <row r="37" ht="18">
      <c r="A37" s="40" t="s">
        <v>630</v>
      </c>
    </row>
    <row r="38" ht="18">
      <c r="A38" s="43" t="s">
        <v>631</v>
      </c>
    </row>
    <row r="39" ht="18">
      <c r="A39" s="40" t="s">
        <v>632</v>
      </c>
    </row>
    <row r="40" spans="1:4" ht="18.75">
      <c r="A40" s="41" t="s">
        <v>633</v>
      </c>
      <c r="B40" s="41"/>
      <c r="C40" s="237"/>
      <c r="D40" s="44"/>
    </row>
    <row r="41" ht="18">
      <c r="A41" s="40" t="s">
        <v>634</v>
      </c>
    </row>
    <row r="42" ht="18">
      <c r="A42" s="40" t="s">
        <v>635</v>
      </c>
    </row>
    <row r="43" ht="18">
      <c r="A43" s="40" t="s">
        <v>636</v>
      </c>
    </row>
    <row r="44" ht="18">
      <c r="A44" s="40" t="s">
        <v>637</v>
      </c>
    </row>
    <row r="45" ht="18">
      <c r="A45" s="40" t="s">
        <v>638</v>
      </c>
    </row>
    <row r="46" ht="18">
      <c r="A46" s="40" t="s">
        <v>639</v>
      </c>
    </row>
    <row r="47" ht="18">
      <c r="A47" s="40" t="s">
        <v>640</v>
      </c>
    </row>
    <row r="50" ht="18">
      <c r="A50" s="40" t="s">
        <v>641</v>
      </c>
    </row>
    <row r="51" ht="18">
      <c r="A51" s="40" t="s">
        <v>642</v>
      </c>
    </row>
    <row r="52" ht="18">
      <c r="A52" s="40" t="s">
        <v>643</v>
      </c>
    </row>
    <row r="53" ht="18">
      <c r="A53" s="40" t="s">
        <v>644</v>
      </c>
    </row>
    <row r="54" ht="18">
      <c r="A54" s="40" t="s">
        <v>645</v>
      </c>
    </row>
    <row r="55" ht="18">
      <c r="A55" s="40" t="s">
        <v>646</v>
      </c>
    </row>
    <row r="56" ht="18">
      <c r="A56" s="40" t="s">
        <v>647</v>
      </c>
    </row>
    <row r="57" ht="18">
      <c r="A57" s="40" t="s">
        <v>648</v>
      </c>
    </row>
    <row r="58" ht="18">
      <c r="A58" s="40" t="s">
        <v>649</v>
      </c>
    </row>
    <row r="59" ht="18">
      <c r="A59" s="40" t="s">
        <v>650</v>
      </c>
    </row>
    <row r="61" ht="18">
      <c r="A61" s="40" t="s">
        <v>651</v>
      </c>
    </row>
    <row r="62" ht="18">
      <c r="A62" s="40" t="s">
        <v>652</v>
      </c>
    </row>
    <row r="63" ht="18">
      <c r="A63" s="40" t="s">
        <v>653</v>
      </c>
    </row>
    <row r="64" spans="1:6" ht="18">
      <c r="A64" s="40" t="s">
        <v>654</v>
      </c>
      <c r="C64" s="91" t="s">
        <v>655</v>
      </c>
      <c r="E64" s="40" t="s">
        <v>656</v>
      </c>
      <c r="F64" s="40" t="s">
        <v>657</v>
      </c>
    </row>
    <row r="65" spans="2:6" ht="18">
      <c r="B65" s="154" t="s">
        <v>658</v>
      </c>
      <c r="D65" s="154" t="s">
        <v>659</v>
      </c>
      <c r="E65" s="155" t="s">
        <v>660</v>
      </c>
      <c r="F65" s="40" t="s">
        <v>661</v>
      </c>
    </row>
    <row r="66" spans="1:6" ht="18">
      <c r="A66" s="40" t="s">
        <v>662</v>
      </c>
      <c r="C66" s="91" t="s">
        <v>663</v>
      </c>
      <c r="E66" s="155" t="s">
        <v>664</v>
      </c>
      <c r="F66" s="40" t="s">
        <v>665</v>
      </c>
    </row>
    <row r="67" ht="18">
      <c r="A67" s="40" t="s">
        <v>666</v>
      </c>
    </row>
    <row r="68" ht="18">
      <c r="A68" s="40" t="s">
        <v>667</v>
      </c>
    </row>
    <row r="69" ht="18">
      <c r="A69" s="40" t="s">
        <v>668</v>
      </c>
    </row>
    <row r="70" ht="18">
      <c r="A70" s="40" t="s">
        <v>669</v>
      </c>
    </row>
    <row r="72" ht="18">
      <c r="A72" s="40" t="s">
        <v>670</v>
      </c>
    </row>
    <row r="73" ht="18">
      <c r="A73" s="40" t="s">
        <v>671</v>
      </c>
    </row>
    <row r="74" ht="18">
      <c r="A74" s="40" t="s">
        <v>672</v>
      </c>
    </row>
    <row r="76" ht="18">
      <c r="A76" s="40" t="s">
        <v>673</v>
      </c>
    </row>
    <row r="77" ht="18">
      <c r="A77" s="40" t="s">
        <v>674</v>
      </c>
    </row>
    <row r="78" ht="18">
      <c r="A78" s="40" t="s">
        <v>675</v>
      </c>
    </row>
    <row r="79" ht="18">
      <c r="A79" s="40" t="s">
        <v>676</v>
      </c>
    </row>
    <row r="80" ht="18">
      <c r="A80" s="40" t="s">
        <v>677</v>
      </c>
    </row>
    <row r="82" ht="18">
      <c r="A82" s="40" t="s">
        <v>678</v>
      </c>
    </row>
    <row r="84" ht="18">
      <c r="A84" s="40" t="s">
        <v>679</v>
      </c>
    </row>
    <row r="86" ht="18">
      <c r="A86" s="40" t="s">
        <v>680</v>
      </c>
    </row>
    <row r="87" ht="18">
      <c r="A87" s="40" t="s">
        <v>681</v>
      </c>
    </row>
    <row r="88" ht="18">
      <c r="A88" s="40" t="s">
        <v>682</v>
      </c>
    </row>
    <row r="89" ht="18">
      <c r="A89" s="40" t="s">
        <v>683</v>
      </c>
    </row>
    <row r="90" ht="18">
      <c r="A90" s="40" t="s">
        <v>684</v>
      </c>
    </row>
    <row r="91" ht="18">
      <c r="A91" s="40" t="s">
        <v>685</v>
      </c>
    </row>
    <row r="92" ht="18">
      <c r="A92" s="40" t="s">
        <v>686</v>
      </c>
    </row>
    <row r="93" ht="18">
      <c r="A93" s="40" t="s">
        <v>687</v>
      </c>
    </row>
    <row r="99" ht="18">
      <c r="A99" s="40" t="s">
        <v>688</v>
      </c>
    </row>
    <row r="100" ht="18">
      <c r="A100" s="40" t="s">
        <v>689</v>
      </c>
    </row>
    <row r="101" ht="18">
      <c r="A101" s="40" t="s">
        <v>690</v>
      </c>
    </row>
    <row r="102" ht="18">
      <c r="A102" s="40" t="s">
        <v>691</v>
      </c>
    </row>
    <row r="103" ht="18">
      <c r="A103" s="40" t="s">
        <v>692</v>
      </c>
    </row>
    <row r="104" ht="18">
      <c r="A104" s="40" t="s">
        <v>693</v>
      </c>
    </row>
    <row r="105" ht="18">
      <c r="D105" s="156"/>
    </row>
    <row r="106" ht="18">
      <c r="A106" s="40" t="s">
        <v>694</v>
      </c>
    </row>
    <row r="107" ht="18">
      <c r="A107" s="40" t="s">
        <v>695</v>
      </c>
    </row>
    <row r="109" ht="18">
      <c r="A109" s="40" t="s">
        <v>696</v>
      </c>
    </row>
    <row r="111" ht="18">
      <c r="A111" s="40" t="s">
        <v>697</v>
      </c>
    </row>
    <row r="112" ht="18">
      <c r="A112" s="40" t="s">
        <v>698</v>
      </c>
    </row>
    <row r="113" ht="18">
      <c r="A113" s="40" t="s">
        <v>699</v>
      </c>
    </row>
    <row r="114" ht="18">
      <c r="A114" s="40" t="s">
        <v>700</v>
      </c>
    </row>
    <row r="115" ht="18">
      <c r="A115" s="40" t="s">
        <v>701</v>
      </c>
    </row>
    <row r="116" ht="18">
      <c r="A116" s="40" t="s">
        <v>702</v>
      </c>
    </row>
    <row r="117" ht="18">
      <c r="A117" s="40" t="s">
        <v>703</v>
      </c>
    </row>
    <row r="118" ht="18">
      <c r="A118" s="40" t="s">
        <v>704</v>
      </c>
    </row>
    <row r="120" ht="18">
      <c r="A120" s="40" t="s">
        <v>705</v>
      </c>
    </row>
    <row r="121" ht="18">
      <c r="A121" s="40" t="s">
        <v>706</v>
      </c>
    </row>
    <row r="122" ht="18">
      <c r="A122" s="40" t="s">
        <v>707</v>
      </c>
    </row>
    <row r="124" ht="18">
      <c r="A124" s="40" t="s">
        <v>708</v>
      </c>
    </row>
    <row r="125" ht="18">
      <c r="A125" s="40" t="s">
        <v>709</v>
      </c>
    </row>
    <row r="127" ht="18">
      <c r="A127" s="40" t="s">
        <v>710</v>
      </c>
    </row>
    <row r="128" ht="18">
      <c r="A128" s="40" t="s">
        <v>711</v>
      </c>
    </row>
    <row r="129" ht="18">
      <c r="A129" s="40" t="s">
        <v>712</v>
      </c>
    </row>
    <row r="130" ht="18">
      <c r="A130" s="40" t="s">
        <v>713</v>
      </c>
    </row>
    <row r="131" ht="18">
      <c r="A131" s="40" t="s">
        <v>714</v>
      </c>
    </row>
    <row r="132" ht="18">
      <c r="A132" s="40" t="s">
        <v>715</v>
      </c>
    </row>
    <row r="133" ht="18">
      <c r="A133" s="40" t="s">
        <v>716</v>
      </c>
    </row>
    <row r="134" ht="18">
      <c r="A134" s="40" t="s">
        <v>717</v>
      </c>
    </row>
    <row r="136" ht="18">
      <c r="A136" s="40" t="s">
        <v>718</v>
      </c>
    </row>
    <row r="137" ht="18">
      <c r="A137" s="40" t="s">
        <v>719</v>
      </c>
    </row>
    <row r="138" ht="18">
      <c r="A138" s="40" t="s">
        <v>720</v>
      </c>
    </row>
    <row r="139" ht="18">
      <c r="A139" s="40" t="s">
        <v>721</v>
      </c>
    </row>
    <row r="141" ht="18">
      <c r="A141" s="40" t="s">
        <v>722</v>
      </c>
    </row>
    <row r="142" ht="18">
      <c r="A142" s="40" t="s">
        <v>723</v>
      </c>
    </row>
    <row r="143" ht="18">
      <c r="A143" s="40" t="s">
        <v>724</v>
      </c>
    </row>
    <row r="144" ht="18">
      <c r="A144" s="40" t="s">
        <v>725</v>
      </c>
    </row>
    <row r="145" ht="18">
      <c r="A145" s="40" t="s">
        <v>726</v>
      </c>
    </row>
    <row r="146" ht="18">
      <c r="A146" s="40" t="s">
        <v>727</v>
      </c>
    </row>
    <row r="147" ht="18">
      <c r="A147" s="40" t="s">
        <v>728</v>
      </c>
    </row>
    <row r="149" ht="18">
      <c r="A149" s="40" t="s">
        <v>729</v>
      </c>
    </row>
    <row r="151" ht="18">
      <c r="A151" s="40" t="s">
        <v>730</v>
      </c>
    </row>
    <row r="154" spans="1:7" ht="18.75">
      <c r="A154" s="41" t="s">
        <v>731</v>
      </c>
      <c r="B154" s="41"/>
      <c r="C154" s="237"/>
      <c r="D154" s="41"/>
      <c r="E154" s="41"/>
      <c r="F154" s="41"/>
      <c r="G154" s="41"/>
    </row>
    <row r="155" spans="1:7" ht="18.75">
      <c r="A155" s="41"/>
      <c r="B155" s="41"/>
      <c r="C155" s="237"/>
      <c r="D155" s="41"/>
      <c r="E155" s="41"/>
      <c r="F155" s="41"/>
      <c r="G155" s="41"/>
    </row>
    <row r="156" spans="1:7" ht="18">
      <c r="A156" s="40" t="s">
        <v>732</v>
      </c>
      <c r="F156" s="157" t="s">
        <v>167</v>
      </c>
      <c r="G156" s="73" t="s">
        <v>168</v>
      </c>
    </row>
    <row r="157" spans="1:7" ht="18">
      <c r="A157" s="40" t="s">
        <v>733</v>
      </c>
      <c r="E157" s="158"/>
      <c r="F157" s="158">
        <v>603523306</v>
      </c>
      <c r="G157" s="158">
        <v>529155025</v>
      </c>
    </row>
    <row r="158" spans="1:7" ht="18">
      <c r="A158" s="40" t="s">
        <v>734</v>
      </c>
      <c r="E158" s="158"/>
      <c r="F158" s="47">
        <v>33635753526</v>
      </c>
      <c r="G158" s="47">
        <v>132826339950</v>
      </c>
    </row>
    <row r="159" spans="1:7" ht="18">
      <c r="A159" s="40" t="s">
        <v>735</v>
      </c>
      <c r="E159" s="158"/>
      <c r="F159" s="47"/>
      <c r="G159" s="47"/>
    </row>
    <row r="160" spans="1:7" ht="18">
      <c r="A160" s="74"/>
      <c r="B160" s="73" t="s">
        <v>736</v>
      </c>
      <c r="C160" s="221"/>
      <c r="D160" s="74"/>
      <c r="E160" s="75"/>
      <c r="F160" s="46">
        <f>SUM(F157:F159)</f>
        <v>34239276832</v>
      </c>
      <c r="G160" s="159">
        <f>SUM(G157:G159)</f>
        <v>133355494975</v>
      </c>
    </row>
    <row r="161" spans="1:7" ht="18">
      <c r="A161" s="74"/>
      <c r="B161" s="73"/>
      <c r="C161" s="221"/>
      <c r="D161" s="74"/>
      <c r="E161" s="75"/>
      <c r="F161" s="75"/>
      <c r="G161" s="75"/>
    </row>
    <row r="162" spans="1:7" ht="18">
      <c r="A162" s="40" t="s">
        <v>737</v>
      </c>
      <c r="F162" s="157" t="s">
        <v>167</v>
      </c>
      <c r="G162" s="73" t="s">
        <v>168</v>
      </c>
    </row>
    <row r="163" spans="1:7" ht="18">
      <c r="A163" s="40" t="s">
        <v>738</v>
      </c>
      <c r="E163" s="158"/>
      <c r="F163" s="158"/>
      <c r="G163" s="158"/>
    </row>
    <row r="164" spans="1:7" ht="18">
      <c r="A164" s="40" t="s">
        <v>739</v>
      </c>
      <c r="E164" s="158"/>
      <c r="F164" s="158"/>
      <c r="G164" s="158"/>
    </row>
    <row r="165" spans="1:7" ht="18">
      <c r="A165" s="40" t="s">
        <v>740</v>
      </c>
      <c r="E165" s="158"/>
      <c r="F165" s="158"/>
      <c r="G165" s="158"/>
    </row>
    <row r="166" spans="1:7" ht="18">
      <c r="A166" s="74"/>
      <c r="B166" s="73" t="s">
        <v>736</v>
      </c>
      <c r="C166" s="221"/>
      <c r="D166" s="74"/>
      <c r="E166" s="75"/>
      <c r="F166" s="75">
        <f>SUM(F163:F165)</f>
        <v>0</v>
      </c>
      <c r="G166" s="75">
        <f>SUM(G163:G165)</f>
        <v>0</v>
      </c>
    </row>
    <row r="167" spans="1:7" ht="18">
      <c r="A167" s="40" t="s">
        <v>741</v>
      </c>
      <c r="E167" s="158"/>
      <c r="F167" s="157" t="s">
        <v>167</v>
      </c>
      <c r="G167" s="73" t="s">
        <v>168</v>
      </c>
    </row>
    <row r="168" spans="1:7" ht="18">
      <c r="A168" s="40" t="s">
        <v>742</v>
      </c>
      <c r="E168" s="158"/>
      <c r="F168" s="158">
        <v>499903625</v>
      </c>
      <c r="G168" s="158">
        <v>499903625</v>
      </c>
    </row>
    <row r="169" spans="1:7" ht="18">
      <c r="A169" s="40" t="s">
        <v>743</v>
      </c>
      <c r="E169" s="158"/>
      <c r="F169" s="158"/>
      <c r="G169" s="158"/>
    </row>
    <row r="170" spans="1:7" ht="18">
      <c r="A170" s="40" t="s">
        <v>744</v>
      </c>
      <c r="E170" s="158"/>
      <c r="F170" s="158"/>
      <c r="G170" s="158"/>
    </row>
    <row r="171" spans="1:7" ht="18">
      <c r="A171" s="40" t="s">
        <v>745</v>
      </c>
      <c r="E171" s="158"/>
      <c r="F171" s="158">
        <v>8186166727</v>
      </c>
      <c r="G171" s="158">
        <v>13918635251</v>
      </c>
    </row>
    <row r="172" spans="5:7" ht="18">
      <c r="E172" s="158"/>
      <c r="F172" s="158"/>
      <c r="G172" s="158"/>
    </row>
    <row r="173" spans="1:7" ht="18">
      <c r="A173" s="74"/>
      <c r="B173" s="73" t="s">
        <v>736</v>
      </c>
      <c r="C173" s="221"/>
      <c r="D173" s="74"/>
      <c r="E173" s="75"/>
      <c r="F173" s="46">
        <f>SUM(F168:F172)</f>
        <v>8686070352</v>
      </c>
      <c r="G173" s="46">
        <f>SUM(G168:G172)</f>
        <v>14418538876</v>
      </c>
    </row>
    <row r="174" spans="5:7" ht="18">
      <c r="E174" s="158"/>
      <c r="F174" s="158"/>
      <c r="G174" s="158"/>
    </row>
    <row r="175" spans="1:7" ht="18">
      <c r="A175" s="40" t="s">
        <v>746</v>
      </c>
      <c r="E175" s="158"/>
      <c r="F175" s="157" t="s">
        <v>167</v>
      </c>
      <c r="G175" s="73" t="s">
        <v>168</v>
      </c>
    </row>
    <row r="176" spans="1:7" ht="18">
      <c r="A176" s="40" t="s">
        <v>747</v>
      </c>
      <c r="E176" s="158"/>
      <c r="F176" s="158"/>
      <c r="G176" s="158"/>
    </row>
    <row r="177" spans="1:7" ht="18">
      <c r="A177" s="40" t="s">
        <v>748</v>
      </c>
      <c r="E177" s="158"/>
      <c r="F177" s="158">
        <v>18617819422</v>
      </c>
      <c r="G177" s="158">
        <v>21890344053</v>
      </c>
    </row>
    <row r="178" spans="1:7" ht="18">
      <c r="A178" s="40" t="s">
        <v>749</v>
      </c>
      <c r="E178" s="158"/>
      <c r="F178" s="158">
        <v>3129624576</v>
      </c>
      <c r="G178" s="158">
        <v>2352118600</v>
      </c>
    </row>
    <row r="179" spans="1:7" ht="18">
      <c r="A179" s="40" t="s">
        <v>750</v>
      </c>
      <c r="E179" s="158"/>
      <c r="F179" s="158">
        <v>44560822240</v>
      </c>
      <c r="G179" s="158">
        <v>31227616620</v>
      </c>
    </row>
    <row r="180" spans="1:7" ht="18">
      <c r="A180" s="40" t="s">
        <v>751</v>
      </c>
      <c r="E180" s="158"/>
      <c r="F180" s="158">
        <v>61910113676</v>
      </c>
      <c r="G180" s="158">
        <v>10156619796</v>
      </c>
    </row>
    <row r="181" spans="1:7" ht="18">
      <c r="A181" s="40" t="s">
        <v>752</v>
      </c>
      <c r="E181" s="158"/>
      <c r="F181" s="158">
        <v>782418650</v>
      </c>
      <c r="G181" s="158">
        <v>1999662578</v>
      </c>
    </row>
    <row r="182" spans="1:7" ht="18">
      <c r="A182" s="40" t="s">
        <v>753</v>
      </c>
      <c r="E182" s="158"/>
      <c r="F182" s="158"/>
      <c r="G182" s="158"/>
    </row>
    <row r="183" spans="1:7" ht="18">
      <c r="A183" s="40" t="s">
        <v>754</v>
      </c>
      <c r="E183" s="158"/>
      <c r="F183" s="158"/>
      <c r="G183" s="158"/>
    </row>
    <row r="184" spans="1:7" ht="18">
      <c r="A184" s="40" t="s">
        <v>755</v>
      </c>
      <c r="E184" s="158"/>
      <c r="F184" s="158"/>
      <c r="G184" s="158"/>
    </row>
    <row r="185" spans="1:7" ht="18">
      <c r="A185" s="74"/>
      <c r="B185" s="74" t="s">
        <v>756</v>
      </c>
      <c r="C185" s="221"/>
      <c r="D185" s="74"/>
      <c r="E185" s="75"/>
      <c r="F185" s="46">
        <f>SUM(F176:F184)</f>
        <v>129000798564</v>
      </c>
      <c r="G185" s="46">
        <f>SUM(G176:G184)</f>
        <v>67626361647</v>
      </c>
    </row>
    <row r="186" spans="5:7" ht="18">
      <c r="E186" s="158"/>
      <c r="F186" s="158"/>
      <c r="G186" s="158"/>
    </row>
    <row r="187" spans="1:7" ht="18">
      <c r="A187" s="43" t="s">
        <v>757</v>
      </c>
      <c r="B187" s="43"/>
      <c r="C187" s="101"/>
      <c r="D187" s="43"/>
      <c r="E187" s="47"/>
      <c r="F187" s="47"/>
      <c r="G187" s="47"/>
    </row>
    <row r="188" spans="1:7" ht="18">
      <c r="A188" s="43" t="s">
        <v>758</v>
      </c>
      <c r="B188" s="43"/>
      <c r="C188" s="101"/>
      <c r="D188" s="43"/>
      <c r="E188" s="47"/>
      <c r="F188" s="47"/>
      <c r="G188" s="47"/>
    </row>
    <row r="189" spans="1:7" ht="18">
      <c r="A189" s="43" t="s">
        <v>759</v>
      </c>
      <c r="B189" s="43"/>
      <c r="C189" s="101"/>
      <c r="D189" s="43"/>
      <c r="E189" s="47"/>
      <c r="F189" s="47"/>
      <c r="G189" s="47"/>
    </row>
    <row r="190" spans="1:7" ht="18">
      <c r="A190" s="43" t="s">
        <v>760</v>
      </c>
      <c r="B190" s="43"/>
      <c r="C190" s="101"/>
      <c r="D190" s="43"/>
      <c r="E190" s="47"/>
      <c r="F190" s="47"/>
      <c r="G190" s="47"/>
    </row>
    <row r="191" spans="1:7" ht="18">
      <c r="A191" s="43" t="s">
        <v>761</v>
      </c>
      <c r="B191" s="43"/>
      <c r="C191" s="101"/>
      <c r="D191" s="43"/>
      <c r="E191" s="47"/>
      <c r="F191" s="47"/>
      <c r="G191" s="47"/>
    </row>
    <row r="192" spans="1:7" ht="18">
      <c r="A192" s="40" t="s">
        <v>762</v>
      </c>
      <c r="E192" s="158"/>
      <c r="F192" s="157" t="s">
        <v>167</v>
      </c>
      <c r="G192" s="73" t="s">
        <v>168</v>
      </c>
    </row>
    <row r="193" spans="1:7" ht="18">
      <c r="A193" s="40" t="s">
        <v>763</v>
      </c>
      <c r="E193" s="158"/>
      <c r="F193" s="158">
        <v>0</v>
      </c>
      <c r="G193" s="158">
        <v>0</v>
      </c>
    </row>
    <row r="194" spans="5:7" ht="18">
      <c r="E194" s="158"/>
      <c r="F194" s="158"/>
      <c r="G194" s="158"/>
    </row>
    <row r="195" spans="5:7" ht="18">
      <c r="E195" s="158"/>
      <c r="F195" s="158"/>
      <c r="G195" s="158"/>
    </row>
    <row r="196" spans="1:7" ht="18">
      <c r="A196" s="40" t="s">
        <v>764</v>
      </c>
      <c r="E196" s="158"/>
      <c r="F196" s="158"/>
      <c r="G196" s="158"/>
    </row>
    <row r="197" spans="1:7" ht="18">
      <c r="A197" s="74"/>
      <c r="B197" s="73" t="s">
        <v>765</v>
      </c>
      <c r="C197" s="221"/>
      <c r="D197" s="74"/>
      <c r="E197" s="75"/>
      <c r="F197" s="75">
        <f>SUM(F193:F196)</f>
        <v>0</v>
      </c>
      <c r="G197" s="75">
        <f>SUM(G193:G196)</f>
        <v>0</v>
      </c>
    </row>
    <row r="198" spans="1:7" ht="18">
      <c r="A198" s="74"/>
      <c r="B198" s="73"/>
      <c r="C198" s="221"/>
      <c r="D198" s="154"/>
      <c r="E198" s="160"/>
      <c r="F198" s="75"/>
      <c r="G198" s="75"/>
    </row>
    <row r="199" spans="5:7" ht="18">
      <c r="E199" s="158"/>
      <c r="F199" s="158"/>
      <c r="G199" s="158"/>
    </row>
    <row r="200" spans="5:7" ht="18">
      <c r="E200" s="158"/>
      <c r="F200" s="158"/>
      <c r="G200" s="158"/>
    </row>
    <row r="201" spans="5:7" ht="18">
      <c r="E201" s="158"/>
      <c r="F201" s="158"/>
      <c r="G201" s="158"/>
    </row>
    <row r="202" spans="1:7" ht="18">
      <c r="A202" s="40" t="s">
        <v>766</v>
      </c>
      <c r="E202" s="158"/>
      <c r="F202" s="157" t="s">
        <v>167</v>
      </c>
      <c r="G202" s="73" t="s">
        <v>168</v>
      </c>
    </row>
    <row r="203" spans="1:7" ht="18">
      <c r="A203" s="40" t="s">
        <v>767</v>
      </c>
      <c r="E203" s="158"/>
      <c r="F203" s="158"/>
      <c r="G203" s="158"/>
    </row>
    <row r="204" spans="5:7" ht="18">
      <c r="E204" s="158"/>
      <c r="F204" s="158"/>
      <c r="G204" s="158"/>
    </row>
    <row r="205" spans="1:7" ht="18">
      <c r="A205" s="40" t="s">
        <v>768</v>
      </c>
      <c r="E205" s="158"/>
      <c r="F205" s="158"/>
      <c r="G205" s="158"/>
    </row>
    <row r="206" spans="1:7" ht="18">
      <c r="A206" s="40" t="s">
        <v>486</v>
      </c>
      <c r="B206" s="73" t="s">
        <v>765</v>
      </c>
      <c r="E206" s="158"/>
      <c r="F206" s="162">
        <f>SUM(F203:F205)</f>
        <v>0</v>
      </c>
      <c r="G206" s="162">
        <f>SUM(G203:G205)</f>
        <v>0</v>
      </c>
    </row>
    <row r="207" spans="2:7" ht="18">
      <c r="B207" s="73"/>
      <c r="E207" s="158"/>
      <c r="F207" s="162"/>
      <c r="G207" s="162"/>
    </row>
    <row r="208" spans="1:7" ht="18">
      <c r="A208" s="40" t="s">
        <v>769</v>
      </c>
      <c r="E208" s="158"/>
      <c r="F208" s="157" t="s">
        <v>167</v>
      </c>
      <c r="G208" s="73" t="s">
        <v>168</v>
      </c>
    </row>
    <row r="209" spans="1:7" ht="18">
      <c r="A209" s="40" t="s">
        <v>770</v>
      </c>
      <c r="E209" s="158"/>
      <c r="F209" s="158"/>
      <c r="G209" s="158"/>
    </row>
    <row r="210" spans="1:7" ht="18">
      <c r="A210" s="40" t="s">
        <v>771</v>
      </c>
      <c r="E210" s="158"/>
      <c r="F210" s="158"/>
      <c r="G210" s="158"/>
    </row>
    <row r="211" spans="1:7" ht="18">
      <c r="A211" s="40" t="s">
        <v>772</v>
      </c>
      <c r="B211" s="73"/>
      <c r="C211" s="221"/>
      <c r="D211" s="74"/>
      <c r="E211" s="75"/>
      <c r="F211" s="75"/>
      <c r="G211" s="75"/>
    </row>
    <row r="212" spans="1:7" ht="18">
      <c r="A212" s="40" t="s">
        <v>773</v>
      </c>
      <c r="B212" s="73"/>
      <c r="C212" s="221"/>
      <c r="D212" s="74"/>
      <c r="E212" s="75"/>
      <c r="F212" s="75"/>
      <c r="G212" s="75"/>
    </row>
    <row r="213" spans="2:7" ht="18">
      <c r="B213" s="73"/>
      <c r="C213" s="221"/>
      <c r="D213" s="74"/>
      <c r="E213" s="75"/>
      <c r="F213" s="75"/>
      <c r="G213" s="75"/>
    </row>
    <row r="214" spans="2:7" ht="18">
      <c r="B214" s="73" t="s">
        <v>765</v>
      </c>
      <c r="C214" s="221"/>
      <c r="D214" s="74"/>
      <c r="E214" s="75"/>
      <c r="F214" s="75">
        <f>SUM(F209:F213)</f>
        <v>0</v>
      </c>
      <c r="G214" s="75">
        <f>SUM(G209:G213)</f>
        <v>0</v>
      </c>
    </row>
    <row r="215" spans="1:7" ht="18">
      <c r="A215" s="236" t="s">
        <v>180</v>
      </c>
      <c r="B215" s="39"/>
      <c r="C215" s="239"/>
      <c r="D215" s="39"/>
      <c r="E215" s="39"/>
      <c r="F215" s="39"/>
      <c r="G215" s="225"/>
    </row>
    <row r="216" spans="1:7" ht="18">
      <c r="A216" s="39"/>
      <c r="B216" s="39"/>
      <c r="C216" s="239"/>
      <c r="D216" s="39"/>
      <c r="E216" s="39"/>
      <c r="F216" s="39"/>
      <c r="G216" s="225"/>
    </row>
    <row r="217" spans="1:7" ht="26.25">
      <c r="A217" s="49" t="s">
        <v>774</v>
      </c>
      <c r="B217" s="50" t="s">
        <v>775</v>
      </c>
      <c r="C217" s="240" t="s">
        <v>776</v>
      </c>
      <c r="D217" s="51" t="s">
        <v>777</v>
      </c>
      <c r="E217" s="51" t="s">
        <v>778</v>
      </c>
      <c r="F217" s="226" t="s">
        <v>779</v>
      </c>
      <c r="G217" s="227" t="s">
        <v>765</v>
      </c>
    </row>
    <row r="218" spans="1:7" ht="18">
      <c r="A218" s="52" t="s">
        <v>780</v>
      </c>
      <c r="B218" s="53"/>
      <c r="C218" s="104"/>
      <c r="D218" s="53"/>
      <c r="E218" s="53"/>
      <c r="F218" s="53"/>
      <c r="G218" s="53"/>
    </row>
    <row r="219" spans="1:7" ht="18">
      <c r="A219" s="54" t="s">
        <v>781</v>
      </c>
      <c r="B219" s="55">
        <v>607152683598</v>
      </c>
      <c r="C219" s="56">
        <v>195767274018</v>
      </c>
      <c r="D219" s="55">
        <v>213873511931</v>
      </c>
      <c r="E219" s="55">
        <v>11760086129</v>
      </c>
      <c r="F219" s="55">
        <v>33317992937</v>
      </c>
      <c r="G219" s="228">
        <f>SUM(B219:F219)-1</f>
        <v>1061871548612</v>
      </c>
    </row>
    <row r="220" spans="1:7" ht="18">
      <c r="A220" s="63" t="s">
        <v>174</v>
      </c>
      <c r="B220" s="229"/>
      <c r="C220" s="57">
        <v>4416344303</v>
      </c>
      <c r="D220" s="229">
        <v>3412115672</v>
      </c>
      <c r="E220" s="229">
        <v>132600000</v>
      </c>
      <c r="F220" s="58"/>
      <c r="G220" s="72">
        <f aca="true" t="shared" si="0" ref="G220:G233">SUM(B220:F220)</f>
        <v>7961059975</v>
      </c>
    </row>
    <row r="221" spans="1:7" ht="18">
      <c r="A221" s="63" t="s">
        <v>175</v>
      </c>
      <c r="B221" s="229">
        <v>26024315898</v>
      </c>
      <c r="C221" s="57"/>
      <c r="D221" s="229"/>
      <c r="E221" s="229"/>
      <c r="F221" s="229"/>
      <c r="G221" s="72">
        <f t="shared" si="0"/>
        <v>26024315898</v>
      </c>
    </row>
    <row r="222" spans="1:7" ht="18">
      <c r="A222" s="63" t="s">
        <v>176</v>
      </c>
      <c r="B222" s="58"/>
      <c r="C222" s="59"/>
      <c r="D222" s="58"/>
      <c r="E222" s="58"/>
      <c r="F222" s="58"/>
      <c r="G222" s="72">
        <f t="shared" si="0"/>
        <v>0</v>
      </c>
    </row>
    <row r="223" spans="1:7" ht="18">
      <c r="A223" s="63" t="s">
        <v>177</v>
      </c>
      <c r="B223" s="58"/>
      <c r="C223" s="59"/>
      <c r="D223" s="58"/>
      <c r="E223" s="58"/>
      <c r="F223" s="58"/>
      <c r="G223" s="72">
        <f t="shared" si="0"/>
        <v>0</v>
      </c>
    </row>
    <row r="224" spans="1:7" ht="18">
      <c r="A224" s="63" t="s">
        <v>178</v>
      </c>
      <c r="B224" s="229"/>
      <c r="C224" s="57"/>
      <c r="D224" s="229"/>
      <c r="E224" s="229"/>
      <c r="F224" s="229"/>
      <c r="G224" s="72">
        <f t="shared" si="0"/>
        <v>0</v>
      </c>
    </row>
    <row r="225" spans="1:7" ht="18">
      <c r="A225" s="63" t="s">
        <v>179</v>
      </c>
      <c r="B225" s="229"/>
      <c r="C225" s="57">
        <v>115584529</v>
      </c>
      <c r="D225" s="229">
        <v>50000000</v>
      </c>
      <c r="E225" s="229"/>
      <c r="F225" s="58"/>
      <c r="G225" s="72">
        <f t="shared" si="0"/>
        <v>165584529</v>
      </c>
    </row>
    <row r="226" spans="1:7" ht="18">
      <c r="A226" s="54" t="s">
        <v>782</v>
      </c>
      <c r="B226" s="60">
        <f>+B219+B220+B221+B222-B223-B224-B225</f>
        <v>633176999496</v>
      </c>
      <c r="C226" s="61">
        <f>+C219+C220+C221+C222-C223-C224-C225</f>
        <v>200068033792</v>
      </c>
      <c r="D226" s="60">
        <f>+D219+D220+D221+D222-D223-D224-D225</f>
        <v>217235627603</v>
      </c>
      <c r="E226" s="60">
        <f>+E219+E220+E221+E222-E223-E224-E225</f>
        <v>11892686129</v>
      </c>
      <c r="F226" s="60">
        <f>+F219+F220+F221+F222-F223-F224-F225</f>
        <v>33317992937</v>
      </c>
      <c r="G226" s="228">
        <f>SUM(B226:F226)-1</f>
        <v>1095691339956</v>
      </c>
    </row>
    <row r="227" spans="1:7" ht="18">
      <c r="A227" s="52" t="s">
        <v>783</v>
      </c>
      <c r="B227" s="230"/>
      <c r="C227" s="62"/>
      <c r="D227" s="230"/>
      <c r="E227" s="230"/>
      <c r="F227" s="230"/>
      <c r="G227" s="72"/>
    </row>
    <row r="228" spans="1:7" ht="18">
      <c r="A228" s="54" t="s">
        <v>784</v>
      </c>
      <c r="B228" s="55">
        <v>221613377732</v>
      </c>
      <c r="C228" s="56">
        <v>94628565740</v>
      </c>
      <c r="D228" s="55">
        <v>116890955242</v>
      </c>
      <c r="E228" s="55">
        <v>7136069297</v>
      </c>
      <c r="F228" s="55">
        <v>9900635073</v>
      </c>
      <c r="G228" s="228">
        <f>SUM(B228:F228)-1</f>
        <v>450169603083</v>
      </c>
    </row>
    <row r="229" spans="1:7" ht="18">
      <c r="A229" s="63" t="s">
        <v>785</v>
      </c>
      <c r="B229" s="229">
        <v>31854949857</v>
      </c>
      <c r="C229" s="57">
        <v>10055909315</v>
      </c>
      <c r="D229" s="229">
        <v>9513933059</v>
      </c>
      <c r="E229" s="229">
        <v>534871306</v>
      </c>
      <c r="F229" s="231">
        <v>4005998665</v>
      </c>
      <c r="G229" s="72">
        <f>SUM(B229:F229)</f>
        <v>55965662202</v>
      </c>
    </row>
    <row r="230" spans="1:7" ht="18">
      <c r="A230" s="63" t="s">
        <v>786</v>
      </c>
      <c r="B230" s="58"/>
      <c r="C230" s="59"/>
      <c r="D230" s="58"/>
      <c r="E230" s="58"/>
      <c r="F230" s="58"/>
      <c r="G230" s="72">
        <f t="shared" si="0"/>
        <v>0</v>
      </c>
    </row>
    <row r="231" spans="1:7" ht="18">
      <c r="A231" s="63" t="s">
        <v>787</v>
      </c>
      <c r="B231" s="58"/>
      <c r="C231" s="59"/>
      <c r="D231" s="58"/>
      <c r="E231" s="58"/>
      <c r="F231" s="58"/>
      <c r="G231" s="72">
        <f t="shared" si="0"/>
        <v>0</v>
      </c>
    </row>
    <row r="232" spans="1:7" ht="18">
      <c r="A232" s="63" t="s">
        <v>788</v>
      </c>
      <c r="B232" s="229"/>
      <c r="C232" s="57"/>
      <c r="D232" s="229"/>
      <c r="E232" s="229"/>
      <c r="F232" s="229"/>
      <c r="G232" s="72">
        <f t="shared" si="0"/>
        <v>0</v>
      </c>
    </row>
    <row r="233" spans="1:7" ht="18">
      <c r="A233" s="63" t="s">
        <v>789</v>
      </c>
      <c r="B233" s="229"/>
      <c r="C233" s="57">
        <v>115584529</v>
      </c>
      <c r="D233" s="229">
        <v>50000000</v>
      </c>
      <c r="E233" s="229"/>
      <c r="F233" s="229"/>
      <c r="G233" s="72">
        <f t="shared" si="0"/>
        <v>165584529</v>
      </c>
    </row>
    <row r="234" spans="1:7" ht="18">
      <c r="A234" s="54" t="s">
        <v>782</v>
      </c>
      <c r="B234" s="55">
        <f>+B228+B229+B230-B231-B232-B233</f>
        <v>253468327589</v>
      </c>
      <c r="C234" s="56">
        <f>+C228+C229+C230-C231-C232-C233-1</f>
        <v>104568890525</v>
      </c>
      <c r="D234" s="55">
        <f>+D228+D229+D230-D231-D232-D233</f>
        <v>126354888301</v>
      </c>
      <c r="E234" s="55">
        <f>+E228+E229+E230-E231-E232-E233</f>
        <v>7670940603</v>
      </c>
      <c r="F234" s="55">
        <f>+F228+F229+F230-F231-F232-F233</f>
        <v>13906633738</v>
      </c>
      <c r="G234" s="228">
        <f>SUM(B234:F234)</f>
        <v>505969680756</v>
      </c>
    </row>
    <row r="235" spans="1:7" ht="18">
      <c r="A235" s="52" t="s">
        <v>790</v>
      </c>
      <c r="B235" s="229"/>
      <c r="C235" s="57"/>
      <c r="D235" s="229"/>
      <c r="E235" s="229"/>
      <c r="F235" s="229"/>
      <c r="G235" s="72"/>
    </row>
    <row r="236" spans="1:7" ht="18">
      <c r="A236" s="54" t="s">
        <v>791</v>
      </c>
      <c r="B236" s="64">
        <f>+B219-B228</f>
        <v>385539305866</v>
      </c>
      <c r="C236" s="65">
        <f>+C219-C228</f>
        <v>101138708278</v>
      </c>
      <c r="D236" s="64">
        <f>+D219-D228</f>
        <v>96982556689</v>
      </c>
      <c r="E236" s="64">
        <f>+E219-E228</f>
        <v>4624016832</v>
      </c>
      <c r="F236" s="64">
        <f>+F219-F228</f>
        <v>23417357864</v>
      </c>
      <c r="G236" s="72">
        <f>SUM(B236:F236)</f>
        <v>611701945529</v>
      </c>
    </row>
    <row r="237" spans="1:7" ht="18">
      <c r="A237" s="54" t="s">
        <v>792</v>
      </c>
      <c r="B237" s="64">
        <f>+B226-B234</f>
        <v>379708671907</v>
      </c>
      <c r="C237" s="65">
        <f>+C226-C234</f>
        <v>95499143267</v>
      </c>
      <c r="D237" s="64">
        <f>+D226-D234</f>
        <v>90880739302</v>
      </c>
      <c r="E237" s="64">
        <f>+E226-E234</f>
        <v>4221745526</v>
      </c>
      <c r="F237" s="64">
        <f>+F226-F234</f>
        <v>19411359199</v>
      </c>
      <c r="G237" s="72">
        <f>SUM(B237:F237)-1</f>
        <v>589721659200</v>
      </c>
    </row>
    <row r="238" spans="1:7" ht="18">
      <c r="A238" s="66"/>
      <c r="B238" s="67"/>
      <c r="C238" s="241"/>
      <c r="D238" s="67"/>
      <c r="E238" s="67"/>
      <c r="F238" s="67"/>
      <c r="G238" s="232"/>
    </row>
    <row r="239" spans="1:7" ht="18">
      <c r="A239" s="39"/>
      <c r="B239" s="39"/>
      <c r="C239" s="239"/>
      <c r="D239" s="39"/>
      <c r="E239" s="68"/>
      <c r="F239" s="39"/>
      <c r="G239" s="225"/>
    </row>
    <row r="240" spans="1:7" ht="18">
      <c r="A240" s="252" t="s">
        <v>793</v>
      </c>
      <c r="B240" s="252"/>
      <c r="C240" s="253"/>
      <c r="D240" s="252"/>
      <c r="E240" s="252"/>
      <c r="F240" s="233"/>
      <c r="G240" s="234">
        <f>G237-(9347699177-519515768)</f>
        <v>580893475791</v>
      </c>
    </row>
    <row r="241" spans="1:7" ht="18">
      <c r="A241" s="252" t="s">
        <v>794</v>
      </c>
      <c r="B241" s="252"/>
      <c r="C241" s="253"/>
      <c r="D241" s="252"/>
      <c r="E241" s="252"/>
      <c r="F241" s="254"/>
      <c r="G241" s="235">
        <v>124990639685</v>
      </c>
    </row>
    <row r="242" spans="1:7" ht="18">
      <c r="A242" s="252" t="s">
        <v>795</v>
      </c>
      <c r="B242" s="252"/>
      <c r="C242" s="253"/>
      <c r="D242" s="252"/>
      <c r="E242" s="252"/>
      <c r="F242" s="254"/>
      <c r="G242" s="225"/>
    </row>
    <row r="243" spans="1:7" ht="18">
      <c r="A243" s="252" t="s">
        <v>796</v>
      </c>
      <c r="B243" s="252"/>
      <c r="C243" s="253"/>
      <c r="D243" s="252"/>
      <c r="E243" s="252"/>
      <c r="F243" s="252"/>
      <c r="G243" s="225"/>
    </row>
    <row r="244" spans="1:7" ht="18">
      <c r="A244" s="252" t="s">
        <v>797</v>
      </c>
      <c r="B244" s="252"/>
      <c r="C244" s="253"/>
      <c r="D244" s="252"/>
      <c r="E244" s="252"/>
      <c r="F244" s="252"/>
      <c r="G244" s="225"/>
    </row>
    <row r="245" spans="2:7" ht="18">
      <c r="B245" s="73"/>
      <c r="C245" s="221"/>
      <c r="D245" s="74"/>
      <c r="E245" s="75"/>
      <c r="F245" s="75"/>
      <c r="G245" s="75"/>
    </row>
    <row r="246" spans="1:7" ht="18">
      <c r="A246" s="48" t="s">
        <v>181</v>
      </c>
      <c r="B246" s="39"/>
      <c r="C246" s="39"/>
      <c r="D246" s="39"/>
      <c r="E246" s="39"/>
      <c r="F246" s="39"/>
      <c r="G246" s="39"/>
    </row>
    <row r="247" spans="1:7" ht="18">
      <c r="A247" s="48"/>
      <c r="B247" s="48"/>
      <c r="C247" s="48"/>
      <c r="D247" s="48"/>
      <c r="E247" s="48"/>
      <c r="F247" s="48"/>
      <c r="G247" s="48"/>
    </row>
    <row r="248" spans="1:7" ht="18">
      <c r="A248" s="39"/>
      <c r="B248" s="39"/>
      <c r="C248" s="39"/>
      <c r="D248" s="39"/>
      <c r="E248" s="39"/>
      <c r="F248" s="39"/>
      <c r="G248" s="39"/>
    </row>
    <row r="249" spans="1:7" ht="39">
      <c r="A249" s="49" t="s">
        <v>774</v>
      </c>
      <c r="B249" s="69" t="s">
        <v>798</v>
      </c>
      <c r="C249" s="69" t="s">
        <v>799</v>
      </c>
      <c r="D249" s="69" t="s">
        <v>800</v>
      </c>
      <c r="E249" s="69" t="s">
        <v>801</v>
      </c>
      <c r="F249" s="69" t="s">
        <v>802</v>
      </c>
      <c r="G249" s="69" t="s">
        <v>803</v>
      </c>
    </row>
    <row r="250" spans="1:7" ht="18">
      <c r="A250" s="70" t="s">
        <v>804</v>
      </c>
      <c r="B250" s="71"/>
      <c r="C250" s="71"/>
      <c r="D250" s="71"/>
      <c r="E250" s="71"/>
      <c r="F250" s="71"/>
      <c r="G250" s="71"/>
    </row>
    <row r="251" spans="1:7" ht="18">
      <c r="A251" s="54" t="s">
        <v>781</v>
      </c>
      <c r="B251" s="55">
        <v>0</v>
      </c>
      <c r="C251" s="55">
        <v>0</v>
      </c>
      <c r="D251" s="55">
        <v>0</v>
      </c>
      <c r="E251" s="55">
        <v>0</v>
      </c>
      <c r="F251" s="55">
        <v>742953443</v>
      </c>
      <c r="G251" s="55">
        <v>0</v>
      </c>
    </row>
    <row r="252" spans="1:7" ht="18">
      <c r="A252" s="63" t="s">
        <v>174</v>
      </c>
      <c r="B252" s="64"/>
      <c r="C252" s="64"/>
      <c r="D252" s="64"/>
      <c r="E252" s="58"/>
      <c r="F252" s="58"/>
      <c r="G252" s="58"/>
    </row>
    <row r="253" spans="1:7" ht="18">
      <c r="A253" s="63" t="s">
        <v>182</v>
      </c>
      <c r="B253" s="55"/>
      <c r="C253" s="55"/>
      <c r="D253" s="55"/>
      <c r="E253" s="58"/>
      <c r="F253" s="58"/>
      <c r="G253" s="58"/>
    </row>
    <row r="254" spans="1:7" ht="18">
      <c r="A254" s="63" t="s">
        <v>183</v>
      </c>
      <c r="B254" s="64"/>
      <c r="C254" s="64"/>
      <c r="D254" s="64"/>
      <c r="E254" s="64"/>
      <c r="F254" s="64"/>
      <c r="G254" s="64"/>
    </row>
    <row r="255" spans="1:7" ht="18">
      <c r="A255" s="63" t="s">
        <v>176</v>
      </c>
      <c r="B255" s="64"/>
      <c r="C255" s="64"/>
      <c r="D255" s="64"/>
      <c r="E255" s="64"/>
      <c r="F255" s="64"/>
      <c r="G255" s="64"/>
    </row>
    <row r="256" spans="1:7" ht="18">
      <c r="A256" s="63" t="s">
        <v>178</v>
      </c>
      <c r="B256" s="64"/>
      <c r="C256" s="64"/>
      <c r="D256" s="64"/>
      <c r="E256" s="64"/>
      <c r="F256" s="64"/>
      <c r="G256" s="64"/>
    </row>
    <row r="257" spans="1:7" ht="18">
      <c r="A257" s="63" t="s">
        <v>789</v>
      </c>
      <c r="B257" s="64"/>
      <c r="C257" s="64"/>
      <c r="D257" s="64"/>
      <c r="E257" s="64"/>
      <c r="F257" s="64"/>
      <c r="G257" s="64"/>
    </row>
    <row r="258" spans="1:7" ht="15.75" customHeight="1">
      <c r="A258" s="54" t="s">
        <v>782</v>
      </c>
      <c r="B258" s="60">
        <f aca="true" t="shared" si="1" ref="B258:G258">+B251+B252+B253+B254+B255-B256-B257</f>
        <v>0</v>
      </c>
      <c r="C258" s="60">
        <f t="shared" si="1"/>
        <v>0</v>
      </c>
      <c r="D258" s="60">
        <f t="shared" si="1"/>
        <v>0</v>
      </c>
      <c r="E258" s="60">
        <f t="shared" si="1"/>
        <v>0</v>
      </c>
      <c r="F258" s="60">
        <f t="shared" si="1"/>
        <v>742953443</v>
      </c>
      <c r="G258" s="60">
        <f t="shared" si="1"/>
        <v>0</v>
      </c>
    </row>
    <row r="259" spans="1:7" ht="15.75" customHeight="1">
      <c r="A259" s="52" t="s">
        <v>783</v>
      </c>
      <c r="B259" s="72"/>
      <c r="C259" s="72"/>
      <c r="D259" s="72"/>
      <c r="E259" s="72"/>
      <c r="F259" s="72"/>
      <c r="G259" s="72"/>
    </row>
    <row r="260" spans="1:7" ht="15.75" customHeight="1">
      <c r="A260" s="54" t="s">
        <v>781</v>
      </c>
      <c r="B260" s="60">
        <v>0</v>
      </c>
      <c r="C260" s="60">
        <v>0</v>
      </c>
      <c r="D260" s="60">
        <v>0</v>
      </c>
      <c r="E260" s="60">
        <v>0</v>
      </c>
      <c r="F260" s="60">
        <v>464619861</v>
      </c>
      <c r="G260" s="60">
        <v>0</v>
      </c>
    </row>
    <row r="261" spans="1:7" ht="15.75" customHeight="1">
      <c r="A261" s="63" t="s">
        <v>184</v>
      </c>
      <c r="B261" s="58"/>
      <c r="C261" s="58"/>
      <c r="D261" s="58"/>
      <c r="E261" s="58"/>
      <c r="F261" s="58">
        <v>134337798</v>
      </c>
      <c r="G261" s="58"/>
    </row>
    <row r="262" spans="1:7" ht="15.75" customHeight="1">
      <c r="A262" s="63" t="s">
        <v>786</v>
      </c>
      <c r="B262" s="58"/>
      <c r="C262" s="58"/>
      <c r="D262" s="58"/>
      <c r="E262" s="58"/>
      <c r="F262" s="58"/>
      <c r="G262" s="58"/>
    </row>
    <row r="263" spans="1:7" ht="15.75" customHeight="1">
      <c r="A263" s="63" t="s">
        <v>788</v>
      </c>
      <c r="B263" s="64"/>
      <c r="C263" s="64"/>
      <c r="D263" s="64"/>
      <c r="E263" s="64"/>
      <c r="F263" s="64"/>
      <c r="G263" s="64"/>
    </row>
    <row r="264" spans="1:7" ht="15.75" customHeight="1">
      <c r="A264" s="63" t="s">
        <v>789</v>
      </c>
      <c r="B264" s="64"/>
      <c r="C264" s="64"/>
      <c r="D264" s="64"/>
      <c r="E264" s="64"/>
      <c r="F264" s="64"/>
      <c r="G264" s="64"/>
    </row>
    <row r="265" spans="1:7" ht="15.75" customHeight="1">
      <c r="A265" s="54" t="s">
        <v>782</v>
      </c>
      <c r="B265" s="60">
        <f aca="true" t="shared" si="2" ref="B265:G265">+B260+B261+B262-B263-B264</f>
        <v>0</v>
      </c>
      <c r="C265" s="60">
        <f t="shared" si="2"/>
        <v>0</v>
      </c>
      <c r="D265" s="60">
        <f t="shared" si="2"/>
        <v>0</v>
      </c>
      <c r="E265" s="60">
        <f t="shared" si="2"/>
        <v>0</v>
      </c>
      <c r="F265" s="60">
        <f>+F260+F261+F262-F263-F264</f>
        <v>598957659</v>
      </c>
      <c r="G265" s="60">
        <f t="shared" si="2"/>
        <v>0</v>
      </c>
    </row>
    <row r="266" spans="1:7" ht="15.75" customHeight="1">
      <c r="A266" s="52" t="s">
        <v>805</v>
      </c>
      <c r="B266" s="72"/>
      <c r="C266" s="72"/>
      <c r="D266" s="72"/>
      <c r="E266" s="72"/>
      <c r="F266" s="72"/>
      <c r="G266" s="72"/>
    </row>
    <row r="267" spans="1:7" ht="15.75" customHeight="1">
      <c r="A267" s="54" t="s">
        <v>791</v>
      </c>
      <c r="B267" s="64">
        <f aca="true" t="shared" si="3" ref="B267:G267">+B251-B260</f>
        <v>0</v>
      </c>
      <c r="C267" s="64">
        <f t="shared" si="3"/>
        <v>0</v>
      </c>
      <c r="D267" s="64">
        <f t="shared" si="3"/>
        <v>0</v>
      </c>
      <c r="E267" s="64">
        <f t="shared" si="3"/>
        <v>0</v>
      </c>
      <c r="F267" s="64">
        <f t="shared" si="3"/>
        <v>278333582</v>
      </c>
      <c r="G267" s="64">
        <f t="shared" si="3"/>
        <v>0</v>
      </c>
    </row>
    <row r="268" spans="1:7" ht="15.75" customHeight="1">
      <c r="A268" s="54" t="s">
        <v>806</v>
      </c>
      <c r="B268" s="64">
        <f aca="true" t="shared" si="4" ref="B268:G268">+B258-B265</f>
        <v>0</v>
      </c>
      <c r="C268" s="64">
        <f t="shared" si="4"/>
        <v>0</v>
      </c>
      <c r="D268" s="64">
        <f t="shared" si="4"/>
        <v>0</v>
      </c>
      <c r="E268" s="64">
        <f t="shared" si="4"/>
        <v>0</v>
      </c>
      <c r="F268" s="64">
        <f t="shared" si="4"/>
        <v>143995784</v>
      </c>
      <c r="G268" s="64">
        <f t="shared" si="4"/>
        <v>0</v>
      </c>
    </row>
    <row r="269" spans="1:7" ht="15.75" customHeight="1">
      <c r="A269" s="66"/>
      <c r="B269" s="67"/>
      <c r="C269" s="67"/>
      <c r="D269" s="67"/>
      <c r="E269" s="67"/>
      <c r="F269" s="67"/>
      <c r="G269" s="67"/>
    </row>
    <row r="270" spans="1:7" ht="15.75" customHeight="1">
      <c r="A270" s="255" t="s">
        <v>807</v>
      </c>
      <c r="B270" s="39"/>
      <c r="C270" s="39"/>
      <c r="D270" s="39"/>
      <c r="E270" s="39"/>
      <c r="F270" s="39"/>
      <c r="G270" s="39"/>
    </row>
    <row r="271" spans="1:7" ht="15.75" customHeight="1">
      <c r="A271" s="252" t="s">
        <v>808</v>
      </c>
      <c r="B271" s="252"/>
      <c r="C271" s="252"/>
      <c r="D271" s="252"/>
      <c r="E271" s="252"/>
      <c r="F271" s="39"/>
      <c r="G271" s="39"/>
    </row>
    <row r="272" spans="1:7" ht="15.75" customHeight="1">
      <c r="A272" s="39"/>
      <c r="B272" s="39"/>
      <c r="C272" s="39"/>
      <c r="D272" s="39"/>
      <c r="E272" s="39"/>
      <c r="F272" s="39"/>
      <c r="G272" s="39"/>
    </row>
    <row r="273" spans="1:7" ht="18">
      <c r="A273" s="40" t="s">
        <v>809</v>
      </c>
      <c r="E273" s="158"/>
      <c r="F273" s="157" t="s">
        <v>167</v>
      </c>
      <c r="G273" s="73" t="s">
        <v>168</v>
      </c>
    </row>
    <row r="274" spans="1:7" ht="18">
      <c r="A274" s="40" t="s">
        <v>810</v>
      </c>
      <c r="E274" s="158"/>
      <c r="F274" s="158">
        <v>26186687561</v>
      </c>
      <c r="G274" s="158">
        <v>24045387142</v>
      </c>
    </row>
    <row r="275" spans="1:7" ht="18">
      <c r="A275" s="40" t="s">
        <v>811</v>
      </c>
      <c r="E275" s="158"/>
      <c r="F275" s="158"/>
      <c r="G275" s="158"/>
    </row>
    <row r="276" spans="1:7" ht="18" customHeight="1">
      <c r="A276" s="163" t="s">
        <v>812</v>
      </c>
      <c r="B276" s="163"/>
      <c r="C276" s="242"/>
      <c r="D276" s="163"/>
      <c r="E276" s="164"/>
      <c r="F276" s="164">
        <v>938462585</v>
      </c>
      <c r="G276" s="164">
        <v>938462585</v>
      </c>
    </row>
    <row r="277" spans="1:7" ht="18">
      <c r="A277" s="163" t="s">
        <v>813</v>
      </c>
      <c r="B277" s="163"/>
      <c r="C277" s="242"/>
      <c r="D277" s="163"/>
      <c r="E277" s="164"/>
      <c r="F277" s="164">
        <v>2611082252</v>
      </c>
      <c r="G277" s="164">
        <v>2611082252</v>
      </c>
    </row>
    <row r="278" spans="1:7" ht="18">
      <c r="A278" s="163" t="s">
        <v>814</v>
      </c>
      <c r="B278" s="163"/>
      <c r="C278" s="242"/>
      <c r="D278" s="163"/>
      <c r="E278" s="164"/>
      <c r="F278" s="164">
        <v>21461958459</v>
      </c>
      <c r="G278" s="164">
        <f>2571266468+2484554254+2842137194+12225530408+94069916</f>
        <v>20217558240</v>
      </c>
    </row>
    <row r="279" spans="1:7" ht="18">
      <c r="A279" s="163" t="s">
        <v>815</v>
      </c>
      <c r="B279" s="163"/>
      <c r="C279" s="242"/>
      <c r="D279" s="163"/>
      <c r="E279" s="164"/>
      <c r="F279" s="164"/>
      <c r="G279" s="164"/>
    </row>
    <row r="280" spans="1:7" ht="18">
      <c r="A280" s="163" t="s">
        <v>816</v>
      </c>
      <c r="B280" s="163"/>
      <c r="C280" s="242"/>
      <c r="D280" s="163"/>
      <c r="E280" s="164"/>
      <c r="F280" s="164"/>
      <c r="G280" s="164"/>
    </row>
    <row r="281" spans="1:7" ht="18">
      <c r="A281" s="163"/>
      <c r="B281" s="163"/>
      <c r="C281" s="242"/>
      <c r="D281" s="163"/>
      <c r="E281" s="164"/>
      <c r="F281" s="164"/>
      <c r="G281" s="164"/>
    </row>
    <row r="282" spans="1:7" ht="18">
      <c r="A282" s="40" t="s">
        <v>817</v>
      </c>
      <c r="E282" s="158"/>
      <c r="F282" s="158"/>
      <c r="G282" s="158"/>
    </row>
    <row r="283" spans="1:7" ht="18">
      <c r="A283" s="77" t="s">
        <v>774</v>
      </c>
      <c r="B283" s="78"/>
      <c r="C283" s="243"/>
      <c r="D283" s="79" t="s">
        <v>818</v>
      </c>
      <c r="E283" s="80" t="s">
        <v>819</v>
      </c>
      <c r="F283" s="80" t="s">
        <v>820</v>
      </c>
      <c r="G283" s="80" t="s">
        <v>821</v>
      </c>
    </row>
    <row r="284" spans="1:7" ht="18">
      <c r="A284" s="165" t="s">
        <v>822</v>
      </c>
      <c r="B284" s="166"/>
      <c r="C284" s="244"/>
      <c r="D284" s="167"/>
      <c r="E284" s="168"/>
      <c r="F284" s="168"/>
      <c r="G284" s="168"/>
    </row>
    <row r="285" spans="1:7" ht="18">
      <c r="A285" s="169" t="s">
        <v>823</v>
      </c>
      <c r="B285" s="170"/>
      <c r="C285" s="245"/>
      <c r="D285" s="171"/>
      <c r="E285" s="172"/>
      <c r="F285" s="172"/>
      <c r="G285" s="172"/>
    </row>
    <row r="286" spans="1:7" ht="18">
      <c r="A286" s="169" t="s">
        <v>824</v>
      </c>
      <c r="B286" s="170"/>
      <c r="C286" s="245"/>
      <c r="D286" s="171"/>
      <c r="E286" s="172"/>
      <c r="F286" s="172"/>
      <c r="G286" s="172"/>
    </row>
    <row r="287" spans="1:7" ht="18">
      <c r="A287" s="169" t="s">
        <v>825</v>
      </c>
      <c r="B287" s="170"/>
      <c r="C287" s="245"/>
      <c r="D287" s="171"/>
      <c r="E287" s="172"/>
      <c r="F287" s="172"/>
      <c r="G287" s="172"/>
    </row>
    <row r="288" spans="1:7" ht="18">
      <c r="A288" s="169"/>
      <c r="B288" s="170"/>
      <c r="C288" s="245"/>
      <c r="D288" s="171"/>
      <c r="E288" s="172"/>
      <c r="F288" s="172"/>
      <c r="G288" s="172"/>
    </row>
    <row r="289" spans="1:7" ht="18">
      <c r="A289" s="165" t="s">
        <v>826</v>
      </c>
      <c r="B289" s="166"/>
      <c r="C289" s="244"/>
      <c r="D289" s="167"/>
      <c r="E289" s="168"/>
      <c r="F289" s="168"/>
      <c r="G289" s="168"/>
    </row>
    <row r="290" spans="1:7" ht="18">
      <c r="A290" s="169" t="s">
        <v>823</v>
      </c>
      <c r="B290" s="170"/>
      <c r="C290" s="245"/>
      <c r="D290" s="171"/>
      <c r="E290" s="172"/>
      <c r="F290" s="172"/>
      <c r="G290" s="172"/>
    </row>
    <row r="291" spans="1:7" ht="18">
      <c r="A291" s="169" t="s">
        <v>824</v>
      </c>
      <c r="B291" s="170"/>
      <c r="C291" s="245"/>
      <c r="D291" s="171"/>
      <c r="E291" s="172"/>
      <c r="F291" s="172"/>
      <c r="G291" s="172"/>
    </row>
    <row r="292" spans="1:7" ht="18">
      <c r="A292" s="169" t="s">
        <v>825</v>
      </c>
      <c r="B292" s="170"/>
      <c r="C292" s="245"/>
      <c r="D292" s="171"/>
      <c r="E292" s="172"/>
      <c r="F292" s="172"/>
      <c r="G292" s="172"/>
    </row>
    <row r="293" spans="1:7" ht="18">
      <c r="A293" s="169"/>
      <c r="B293" s="170"/>
      <c r="C293" s="245"/>
      <c r="D293" s="171"/>
      <c r="E293" s="172"/>
      <c r="F293" s="172"/>
      <c r="G293" s="172"/>
    </row>
    <row r="294" spans="1:7" ht="18">
      <c r="A294" s="165" t="s">
        <v>827</v>
      </c>
      <c r="B294" s="166"/>
      <c r="C294" s="244"/>
      <c r="D294" s="167"/>
      <c r="E294" s="168"/>
      <c r="F294" s="168"/>
      <c r="G294" s="168"/>
    </row>
    <row r="295" spans="1:7" ht="18">
      <c r="A295" s="169" t="s">
        <v>823</v>
      </c>
      <c r="B295" s="170"/>
      <c r="C295" s="245"/>
      <c r="D295" s="171"/>
      <c r="E295" s="172"/>
      <c r="F295" s="172"/>
      <c r="G295" s="172"/>
    </row>
    <row r="296" spans="1:7" ht="18">
      <c r="A296" s="169" t="s">
        <v>824</v>
      </c>
      <c r="B296" s="170"/>
      <c r="C296" s="245"/>
      <c r="D296" s="171"/>
      <c r="E296" s="172"/>
      <c r="F296" s="172"/>
      <c r="G296" s="172"/>
    </row>
    <row r="297" spans="1:7" ht="18">
      <c r="A297" s="173" t="s">
        <v>825</v>
      </c>
      <c r="B297" s="174"/>
      <c r="C297" s="246"/>
      <c r="D297" s="175"/>
      <c r="E297" s="176"/>
      <c r="F297" s="176"/>
      <c r="G297" s="176"/>
    </row>
    <row r="298" spans="5:7" ht="18">
      <c r="E298" s="158"/>
      <c r="F298" s="158"/>
      <c r="G298" s="158"/>
    </row>
    <row r="299" spans="1:7" ht="18">
      <c r="A299" s="40" t="s">
        <v>828</v>
      </c>
      <c r="E299" s="158"/>
      <c r="F299" s="158"/>
      <c r="G299" s="158"/>
    </row>
    <row r="300" spans="5:7" ht="18">
      <c r="E300" s="158"/>
      <c r="F300" s="158"/>
      <c r="G300" s="158"/>
    </row>
    <row r="301" spans="1:7" ht="18">
      <c r="A301" s="40" t="s">
        <v>829</v>
      </c>
      <c r="E301" s="158"/>
      <c r="F301" s="157" t="s">
        <v>167</v>
      </c>
      <c r="G301" s="73" t="s">
        <v>168</v>
      </c>
    </row>
    <row r="302" spans="1:7" ht="18">
      <c r="A302" s="177" t="s">
        <v>830</v>
      </c>
      <c r="E302" s="158"/>
      <c r="F302" s="158"/>
      <c r="G302" s="158"/>
    </row>
    <row r="303" spans="1:7" ht="18">
      <c r="A303" s="177" t="s">
        <v>831</v>
      </c>
      <c r="E303" s="158"/>
      <c r="F303" s="158"/>
      <c r="G303" s="158"/>
    </row>
    <row r="304" spans="1:7" ht="18">
      <c r="A304" s="177" t="s">
        <v>832</v>
      </c>
      <c r="E304" s="158"/>
      <c r="F304" s="158"/>
      <c r="G304" s="158"/>
    </row>
    <row r="305" spans="1:7" ht="18">
      <c r="A305" s="177" t="s">
        <v>833</v>
      </c>
      <c r="E305" s="158"/>
      <c r="F305" s="158"/>
      <c r="G305" s="158"/>
    </row>
    <row r="306" spans="1:7" ht="18">
      <c r="A306" s="177" t="s">
        <v>834</v>
      </c>
      <c r="E306" s="158"/>
      <c r="F306" s="158">
        <v>600000000</v>
      </c>
      <c r="G306" s="158">
        <v>600000000</v>
      </c>
    </row>
    <row r="307" spans="1:7" ht="18">
      <c r="A307" s="177"/>
      <c r="B307" s="73" t="s">
        <v>835</v>
      </c>
      <c r="E307" s="158"/>
      <c r="F307" s="162">
        <f>SUM(F302:F306)</f>
        <v>600000000</v>
      </c>
      <c r="G307" s="162">
        <f>SUM(G302:G306)</f>
        <v>600000000</v>
      </c>
    </row>
    <row r="308" spans="1:7" ht="18">
      <c r="A308" s="177"/>
      <c r="E308" s="158"/>
      <c r="F308" s="158"/>
      <c r="G308" s="158"/>
    </row>
    <row r="309" spans="1:7" ht="36.75" customHeight="1">
      <c r="A309" s="40" t="s">
        <v>836</v>
      </c>
      <c r="E309" s="158"/>
      <c r="F309" s="157" t="s">
        <v>167</v>
      </c>
      <c r="G309" s="73" t="s">
        <v>168</v>
      </c>
    </row>
    <row r="310" spans="1:7" ht="18">
      <c r="A310" s="40" t="s">
        <v>837</v>
      </c>
      <c r="E310" s="158"/>
      <c r="F310" s="158"/>
      <c r="G310" s="158"/>
    </row>
    <row r="311" spans="1:7" ht="18">
      <c r="A311" s="40" t="s">
        <v>838</v>
      </c>
      <c r="E311" s="158"/>
      <c r="F311" s="158"/>
      <c r="G311" s="158"/>
    </row>
    <row r="312" spans="1:7" ht="18">
      <c r="A312" s="40" t="s">
        <v>839</v>
      </c>
      <c r="E312" s="158"/>
      <c r="F312" s="158">
        <v>3886855411</v>
      </c>
      <c r="G312" s="158">
        <v>4664226493</v>
      </c>
    </row>
    <row r="313" spans="1:7" ht="18">
      <c r="A313" s="40" t="s">
        <v>840</v>
      </c>
      <c r="E313" s="158"/>
      <c r="F313" s="158"/>
      <c r="G313" s="158"/>
    </row>
    <row r="314" spans="5:7" ht="18">
      <c r="E314" s="158"/>
      <c r="F314" s="158"/>
      <c r="G314" s="158"/>
    </row>
    <row r="315" spans="2:7" ht="18">
      <c r="B315" s="73" t="s">
        <v>835</v>
      </c>
      <c r="E315" s="158"/>
      <c r="F315" s="162">
        <f>SUM(F310:F314)</f>
        <v>3886855411</v>
      </c>
      <c r="G315" s="162">
        <f>SUM(G310:G314)</f>
        <v>4664226493</v>
      </c>
    </row>
    <row r="316" spans="5:7" ht="18">
      <c r="E316" s="158"/>
      <c r="F316" s="158"/>
      <c r="G316" s="158"/>
    </row>
    <row r="317" spans="1:7" ht="18">
      <c r="A317" s="40" t="s">
        <v>841</v>
      </c>
      <c r="E317" s="158"/>
      <c r="F317" s="157" t="s">
        <v>167</v>
      </c>
      <c r="G317" s="73" t="s">
        <v>168</v>
      </c>
    </row>
    <row r="318" spans="1:7" ht="18">
      <c r="A318" s="40" t="s">
        <v>842</v>
      </c>
      <c r="E318" s="158"/>
      <c r="F318" s="158"/>
      <c r="G318" s="158">
        <v>0</v>
      </c>
    </row>
    <row r="319" spans="1:7" ht="18">
      <c r="A319" s="40" t="s">
        <v>843</v>
      </c>
      <c r="E319" s="158"/>
      <c r="F319" s="178">
        <v>96968638877</v>
      </c>
      <c r="G319" s="178">
        <v>130234716430</v>
      </c>
    </row>
    <row r="320" spans="2:7" ht="18">
      <c r="B320" s="73" t="s">
        <v>835</v>
      </c>
      <c r="C320" s="221"/>
      <c r="D320" s="74"/>
      <c r="E320" s="75"/>
      <c r="F320" s="159">
        <f>SUM(F318:F319)</f>
        <v>96968638877</v>
      </c>
      <c r="G320" s="159">
        <f>SUM(G318:G319)</f>
        <v>130234716430</v>
      </c>
    </row>
    <row r="321" spans="5:7" ht="18">
      <c r="E321" s="158"/>
      <c r="F321" s="158"/>
      <c r="G321" s="158"/>
    </row>
    <row r="322" spans="5:7" ht="18">
      <c r="E322" s="158"/>
      <c r="F322" s="158"/>
      <c r="G322" s="158"/>
    </row>
    <row r="323" spans="1:7" ht="18">
      <c r="A323" s="40" t="s">
        <v>844</v>
      </c>
      <c r="E323" s="158"/>
      <c r="F323" s="157" t="s">
        <v>167</v>
      </c>
      <c r="G323" s="73" t="s">
        <v>168</v>
      </c>
    </row>
    <row r="324" spans="1:7" ht="18">
      <c r="A324" s="163" t="s">
        <v>845</v>
      </c>
      <c r="B324" s="163"/>
      <c r="C324" s="242"/>
      <c r="D324" s="163"/>
      <c r="E324" s="164"/>
      <c r="F324" s="164">
        <f>SUM(F325:F326)</f>
        <v>1717062696</v>
      </c>
      <c r="G324" s="164">
        <f>SUM(G325:G326)</f>
        <v>2838715101</v>
      </c>
    </row>
    <row r="325" spans="1:7" ht="18">
      <c r="A325" s="163" t="s">
        <v>846</v>
      </c>
      <c r="B325" s="163"/>
      <c r="C325" s="242"/>
      <c r="D325" s="163"/>
      <c r="E325" s="164"/>
      <c r="F325" s="164">
        <v>1717062696</v>
      </c>
      <c r="G325" s="164">
        <v>2838715101</v>
      </c>
    </row>
    <row r="326" spans="1:7" ht="18">
      <c r="A326" s="163" t="s">
        <v>847</v>
      </c>
      <c r="B326" s="163"/>
      <c r="C326" s="242"/>
      <c r="D326" s="163"/>
      <c r="E326" s="164"/>
      <c r="F326" s="164"/>
      <c r="G326" s="164">
        <v>0</v>
      </c>
    </row>
    <row r="327" spans="1:7" ht="18">
      <c r="A327" s="163" t="s">
        <v>848</v>
      </c>
      <c r="B327" s="163"/>
      <c r="C327" s="242"/>
      <c r="D327" s="163"/>
      <c r="E327" s="164"/>
      <c r="F327" s="164">
        <v>0</v>
      </c>
      <c r="G327" s="164">
        <v>0</v>
      </c>
    </row>
    <row r="328" spans="1:7" ht="18">
      <c r="A328" s="163" t="s">
        <v>849</v>
      </c>
      <c r="B328" s="163"/>
      <c r="C328" s="242"/>
      <c r="D328" s="163"/>
      <c r="E328" s="164"/>
      <c r="F328" s="164">
        <f>SUM(F329:F330)</f>
        <v>0</v>
      </c>
      <c r="G328" s="164">
        <f>SUM(G329:G330)</f>
        <v>0</v>
      </c>
    </row>
    <row r="329" spans="1:7" ht="18">
      <c r="A329" s="163" t="s">
        <v>850</v>
      </c>
      <c r="B329" s="163"/>
      <c r="C329" s="242"/>
      <c r="D329" s="163"/>
      <c r="E329" s="164"/>
      <c r="F329" s="164"/>
      <c r="G329" s="164"/>
    </row>
    <row r="330" spans="1:7" ht="18">
      <c r="A330" s="163" t="s">
        <v>851</v>
      </c>
      <c r="B330" s="163"/>
      <c r="C330" s="242"/>
      <c r="D330" s="163"/>
      <c r="E330" s="164"/>
      <c r="F330" s="164"/>
      <c r="G330" s="164"/>
    </row>
    <row r="331" spans="1:7" ht="18">
      <c r="A331" s="163" t="s">
        <v>852</v>
      </c>
      <c r="B331" s="163"/>
      <c r="C331" s="242"/>
      <c r="D331" s="163"/>
      <c r="E331" s="164"/>
      <c r="F331" s="164">
        <v>214602717</v>
      </c>
      <c r="G331" s="164">
        <v>10940146075</v>
      </c>
    </row>
    <row r="332" spans="1:7" ht="18">
      <c r="A332" s="163" t="s">
        <v>853</v>
      </c>
      <c r="B332" s="163"/>
      <c r="C332" s="242"/>
      <c r="D332" s="163"/>
      <c r="E332" s="164"/>
      <c r="F332" s="164">
        <v>2776194</v>
      </c>
      <c r="G332" s="164">
        <v>6063172594</v>
      </c>
    </row>
    <row r="333" spans="1:7" ht="18">
      <c r="A333" s="163" t="s">
        <v>854</v>
      </c>
      <c r="B333" s="163"/>
      <c r="C333" s="242"/>
      <c r="D333" s="163"/>
      <c r="E333" s="164"/>
      <c r="F333" s="164">
        <v>5108698380</v>
      </c>
      <c r="G333" s="164">
        <v>1869337560</v>
      </c>
    </row>
    <row r="334" spans="1:7" ht="18">
      <c r="A334" s="163" t="s">
        <v>855</v>
      </c>
      <c r="B334" s="163"/>
      <c r="C334" s="242"/>
      <c r="D334" s="163"/>
      <c r="E334" s="164"/>
      <c r="F334" s="164">
        <v>241968080</v>
      </c>
      <c r="G334" s="164">
        <v>0</v>
      </c>
    </row>
    <row r="335" spans="1:7" ht="18">
      <c r="A335" s="163" t="s">
        <v>856</v>
      </c>
      <c r="B335" s="163"/>
      <c r="C335" s="242"/>
      <c r="D335" s="163"/>
      <c r="E335" s="164"/>
      <c r="F335" s="164"/>
      <c r="G335" s="164"/>
    </row>
    <row r="336" spans="1:7" ht="18">
      <c r="A336" s="163" t="s">
        <v>857</v>
      </c>
      <c r="E336" s="158"/>
      <c r="F336" s="158">
        <v>1725810000</v>
      </c>
      <c r="G336" s="158">
        <v>741402000</v>
      </c>
    </row>
    <row r="337" spans="1:7" ht="18">
      <c r="A337" s="163"/>
      <c r="B337" s="73" t="s">
        <v>835</v>
      </c>
      <c r="E337" s="158"/>
      <c r="F337" s="75">
        <f>F324+F327+F328+F331+F332+F333+F334+F335+F336</f>
        <v>9010918067</v>
      </c>
      <c r="G337" s="75">
        <f>G324+G327+G328+G331+G332+G333+G334+G335+G336</f>
        <v>22452773330</v>
      </c>
    </row>
    <row r="338" spans="5:7" ht="18">
      <c r="E338" s="158"/>
      <c r="F338" s="158"/>
      <c r="G338" s="158"/>
    </row>
    <row r="339" spans="1:7" ht="18">
      <c r="A339" s="40" t="s">
        <v>858</v>
      </c>
      <c r="E339" s="158"/>
      <c r="F339" s="157" t="s">
        <v>167</v>
      </c>
      <c r="G339" s="73" t="s">
        <v>168</v>
      </c>
    </row>
    <row r="340" spans="1:7" ht="18">
      <c r="A340" s="40" t="s">
        <v>859</v>
      </c>
      <c r="E340" s="158"/>
      <c r="F340" s="158">
        <v>609369929</v>
      </c>
      <c r="G340" s="158">
        <v>1569160608</v>
      </c>
    </row>
    <row r="341" spans="1:7" ht="18">
      <c r="A341" s="40" t="s">
        <v>860</v>
      </c>
      <c r="E341" s="158"/>
      <c r="F341" s="158">
        <v>2365079869</v>
      </c>
      <c r="G341" s="158">
        <v>0</v>
      </c>
    </row>
    <row r="342" spans="1:7" ht="18">
      <c r="A342" s="40" t="s">
        <v>861</v>
      </c>
      <c r="E342" s="158"/>
      <c r="F342" s="158">
        <v>13297816609</v>
      </c>
      <c r="G342" s="158">
        <v>707390</v>
      </c>
    </row>
    <row r="343" spans="2:7" ht="18">
      <c r="B343" s="73" t="s">
        <v>835</v>
      </c>
      <c r="C343" s="221"/>
      <c r="D343" s="74"/>
      <c r="E343" s="75"/>
      <c r="F343" s="75">
        <f>SUM(F340:F342)</f>
        <v>16272266407</v>
      </c>
      <c r="G343" s="75">
        <f>SUM(G340:G342)</f>
        <v>1569867998</v>
      </c>
    </row>
    <row r="344" spans="2:7" ht="18">
      <c r="B344" s="73"/>
      <c r="C344" s="221"/>
      <c r="D344" s="74"/>
      <c r="E344" s="75"/>
      <c r="F344" s="75"/>
      <c r="G344" s="75"/>
    </row>
    <row r="345" spans="1:7" ht="18">
      <c r="A345" s="40" t="s">
        <v>862</v>
      </c>
      <c r="E345" s="158"/>
      <c r="F345" s="157" t="s">
        <v>167</v>
      </c>
      <c r="G345" s="73" t="s">
        <v>168</v>
      </c>
    </row>
    <row r="346" spans="1:7" ht="18">
      <c r="A346" s="40" t="s">
        <v>863</v>
      </c>
      <c r="E346" s="158"/>
      <c r="F346" s="158"/>
      <c r="G346" s="158"/>
    </row>
    <row r="347" spans="1:7" ht="18">
      <c r="A347" s="40" t="s">
        <v>864</v>
      </c>
      <c r="E347" s="158"/>
      <c r="F347" s="158">
        <v>258812366</v>
      </c>
      <c r="G347" s="158"/>
    </row>
    <row r="348" spans="1:7" ht="18">
      <c r="A348" s="40" t="s">
        <v>865</v>
      </c>
      <c r="E348" s="158"/>
      <c r="F348" s="158">
        <v>0</v>
      </c>
      <c r="G348" s="158">
        <v>418769336</v>
      </c>
    </row>
    <row r="349" spans="1:7" ht="18">
      <c r="A349" s="40" t="s">
        <v>866</v>
      </c>
      <c r="E349" s="158"/>
      <c r="F349" s="158">
        <v>404717724</v>
      </c>
      <c r="G349" s="158">
        <v>1361408685</v>
      </c>
    </row>
    <row r="350" spans="1:7" ht="18">
      <c r="A350" s="40" t="s">
        <v>867</v>
      </c>
      <c r="E350" s="158"/>
      <c r="F350" s="158">
        <v>1007049754</v>
      </c>
      <c r="G350" s="158">
        <v>56755071113</v>
      </c>
    </row>
    <row r="351" spans="1:7" ht="18">
      <c r="A351" s="40" t="s">
        <v>868</v>
      </c>
      <c r="E351" s="158"/>
      <c r="F351" s="158"/>
      <c r="G351" s="158"/>
    </row>
    <row r="352" spans="1:7" ht="18">
      <c r="A352" s="40" t="s">
        <v>869</v>
      </c>
      <c r="E352" s="158"/>
      <c r="F352" s="158"/>
      <c r="G352" s="158"/>
    </row>
    <row r="353" spans="1:7" ht="18">
      <c r="A353" s="40" t="s">
        <v>870</v>
      </c>
      <c r="E353" s="158"/>
      <c r="F353" s="158">
        <v>10735393627</v>
      </c>
      <c r="G353" s="158">
        <v>11499635191</v>
      </c>
    </row>
    <row r="354" spans="2:7" ht="18">
      <c r="B354" s="73" t="s">
        <v>835</v>
      </c>
      <c r="C354" s="221"/>
      <c r="D354" s="74"/>
      <c r="E354" s="75"/>
      <c r="F354" s="75">
        <f>SUM(F346:F353)</f>
        <v>12405973471</v>
      </c>
      <c r="G354" s="75">
        <f>SUM(G346:G353)</f>
        <v>70034884325</v>
      </c>
    </row>
    <row r="355" spans="5:7" ht="18">
      <c r="E355" s="158"/>
      <c r="F355" s="158"/>
      <c r="G355" s="158"/>
    </row>
    <row r="356" spans="1:7" ht="18">
      <c r="A356" s="40" t="s">
        <v>871</v>
      </c>
      <c r="E356" s="158"/>
      <c r="F356" s="157" t="s">
        <v>167</v>
      </c>
      <c r="G356" s="73" t="s">
        <v>168</v>
      </c>
    </row>
    <row r="357" spans="1:7" ht="18">
      <c r="A357" s="40" t="s">
        <v>872</v>
      </c>
      <c r="E357" s="158"/>
      <c r="F357" s="158"/>
      <c r="G357" s="158"/>
    </row>
    <row r="358" spans="1:7" ht="18">
      <c r="A358" s="40" t="s">
        <v>873</v>
      </c>
      <c r="E358" s="158"/>
      <c r="F358" s="158"/>
      <c r="G358" s="158"/>
    </row>
    <row r="359" spans="2:7" ht="18">
      <c r="B359" s="73" t="s">
        <v>835</v>
      </c>
      <c r="C359" s="221"/>
      <c r="D359" s="74"/>
      <c r="E359" s="75"/>
      <c r="F359" s="75">
        <f>SUM(F357:F358)</f>
        <v>0</v>
      </c>
      <c r="G359" s="75">
        <f>SUM(G357:G358)</f>
        <v>0</v>
      </c>
    </row>
    <row r="360" spans="5:7" ht="18">
      <c r="E360" s="158"/>
      <c r="F360" s="158"/>
      <c r="G360" s="158"/>
    </row>
    <row r="361" spans="1:7" ht="18">
      <c r="A361" s="40" t="s">
        <v>874</v>
      </c>
      <c r="E361" s="158"/>
      <c r="F361" s="157" t="s">
        <v>167</v>
      </c>
      <c r="G361" s="73" t="s">
        <v>168</v>
      </c>
    </row>
    <row r="362" spans="1:7" ht="18">
      <c r="A362" s="40" t="s">
        <v>875</v>
      </c>
      <c r="E362" s="158"/>
      <c r="F362" s="47">
        <f>SUM(F363:F364)</f>
        <v>428344310947</v>
      </c>
      <c r="G362" s="47">
        <f>SUM(G363:G364)</f>
        <v>410235880359</v>
      </c>
    </row>
    <row r="363" spans="1:7" ht="18">
      <c r="A363" s="40" t="s">
        <v>876</v>
      </c>
      <c r="E363" s="158"/>
      <c r="F363" s="178">
        <v>397853005995</v>
      </c>
      <c r="G363" s="178">
        <v>378205879207</v>
      </c>
    </row>
    <row r="364" spans="1:7" ht="18">
      <c r="A364" s="40" t="s">
        <v>877</v>
      </c>
      <c r="E364" s="158"/>
      <c r="F364" s="178">
        <f>30323830024+167474928</f>
        <v>30491304952</v>
      </c>
      <c r="G364" s="178">
        <f>31860830024+169171128</f>
        <v>32030001152</v>
      </c>
    </row>
    <row r="365" spans="1:7" ht="18">
      <c r="A365" s="40" t="s">
        <v>878</v>
      </c>
      <c r="E365" s="158"/>
      <c r="F365" s="178"/>
      <c r="G365" s="178"/>
    </row>
    <row r="366" spans="1:7" ht="18">
      <c r="A366" s="40" t="s">
        <v>879</v>
      </c>
      <c r="E366" s="158"/>
      <c r="F366" s="158"/>
      <c r="G366" s="158">
        <f>SUM(G367:G368)</f>
        <v>0</v>
      </c>
    </row>
    <row r="367" spans="1:7" ht="18">
      <c r="A367" s="40" t="s">
        <v>880</v>
      </c>
      <c r="E367" s="158"/>
      <c r="F367" s="158"/>
      <c r="G367" s="158"/>
    </row>
    <row r="368" spans="1:7" ht="18">
      <c r="A368" s="40" t="s">
        <v>881</v>
      </c>
      <c r="E368" s="158"/>
      <c r="F368" s="158"/>
      <c r="G368" s="158"/>
    </row>
    <row r="369" spans="2:7" ht="18">
      <c r="B369" s="73" t="s">
        <v>835</v>
      </c>
      <c r="D369" s="74"/>
      <c r="E369" s="75"/>
      <c r="F369" s="46">
        <f>F362+F366</f>
        <v>428344310947</v>
      </c>
      <c r="G369" s="46">
        <f>G362+G366</f>
        <v>410235880359</v>
      </c>
    </row>
    <row r="370" spans="5:7" ht="18">
      <c r="E370" s="158"/>
      <c r="F370" s="158"/>
      <c r="G370" s="158"/>
    </row>
    <row r="371" spans="5:7" ht="18">
      <c r="E371" s="158"/>
      <c r="F371" s="158"/>
      <c r="G371" s="158"/>
    </row>
    <row r="372" spans="1:7" ht="18">
      <c r="A372" s="179" t="s">
        <v>882</v>
      </c>
      <c r="B372" s="179"/>
      <c r="C372" s="101"/>
      <c r="E372" s="158"/>
      <c r="F372" s="158"/>
      <c r="G372" s="158"/>
    </row>
    <row r="373" spans="1:7" ht="18">
      <c r="A373" s="180"/>
      <c r="B373" s="262" t="s">
        <v>883</v>
      </c>
      <c r="C373" s="263"/>
      <c r="D373" s="264"/>
      <c r="E373" s="265" t="s">
        <v>884</v>
      </c>
      <c r="F373" s="266"/>
      <c r="G373" s="267"/>
    </row>
    <row r="374" spans="1:7" ht="18">
      <c r="A374" s="169"/>
      <c r="B374" s="86" t="s">
        <v>885</v>
      </c>
      <c r="C374" s="213" t="s">
        <v>886</v>
      </c>
      <c r="D374" s="181" t="s">
        <v>887</v>
      </c>
      <c r="E374" s="182" t="s">
        <v>885</v>
      </c>
      <c r="F374" s="183" t="s">
        <v>886</v>
      </c>
      <c r="G374" s="184" t="s">
        <v>887</v>
      </c>
    </row>
    <row r="375" spans="1:7" ht="18">
      <c r="A375" s="173"/>
      <c r="B375" s="87" t="s">
        <v>888</v>
      </c>
      <c r="C375" s="215" t="s">
        <v>889</v>
      </c>
      <c r="D375" s="185" t="s">
        <v>890</v>
      </c>
      <c r="E375" s="186" t="s">
        <v>888</v>
      </c>
      <c r="F375" s="187" t="s">
        <v>889</v>
      </c>
      <c r="G375" s="188" t="s">
        <v>890</v>
      </c>
    </row>
    <row r="376" spans="1:7" ht="54">
      <c r="A376" s="189" t="s">
        <v>891</v>
      </c>
      <c r="B376" s="171"/>
      <c r="C376" s="88"/>
      <c r="D376" s="171"/>
      <c r="E376" s="172"/>
      <c r="F376" s="172"/>
      <c r="G376" s="172"/>
    </row>
    <row r="377" spans="1:7" ht="72">
      <c r="A377" s="189" t="s">
        <v>892</v>
      </c>
      <c r="B377" s="171"/>
      <c r="C377" s="88"/>
      <c r="D377" s="171"/>
      <c r="E377" s="172"/>
      <c r="F377" s="172"/>
      <c r="G377" s="172"/>
    </row>
    <row r="378" spans="1:7" ht="18">
      <c r="A378" s="173" t="s">
        <v>893</v>
      </c>
      <c r="B378" s="175"/>
      <c r="C378" s="96"/>
      <c r="D378" s="175"/>
      <c r="E378" s="176"/>
      <c r="F378" s="176"/>
      <c r="G378" s="176"/>
    </row>
    <row r="379" spans="1:7" ht="18">
      <c r="A379" s="190"/>
      <c r="B379" s="190"/>
      <c r="C379" s="247"/>
      <c r="D379" s="190"/>
      <c r="E379" s="191"/>
      <c r="F379" s="191"/>
      <c r="G379" s="191"/>
    </row>
    <row r="380" spans="1:7" ht="18">
      <c r="A380" s="85" t="s">
        <v>894</v>
      </c>
      <c r="B380" s="192"/>
      <c r="C380" s="248"/>
      <c r="D380" s="192"/>
      <c r="E380" s="193"/>
      <c r="F380" s="157" t="s">
        <v>167</v>
      </c>
      <c r="G380" s="73" t="s">
        <v>168</v>
      </c>
    </row>
    <row r="381" spans="1:7" ht="18">
      <c r="A381" s="170" t="s">
        <v>895</v>
      </c>
      <c r="B381" s="170"/>
      <c r="C381" s="245"/>
      <c r="D381" s="170"/>
      <c r="E381" s="194"/>
      <c r="F381" s="194"/>
      <c r="G381" s="194"/>
    </row>
    <row r="382" spans="1:7" ht="18">
      <c r="A382" s="170" t="s">
        <v>896</v>
      </c>
      <c r="B382" s="170"/>
      <c r="C382" s="245"/>
      <c r="D382" s="170"/>
      <c r="E382" s="194"/>
      <c r="F382" s="194"/>
      <c r="G382" s="194"/>
    </row>
    <row r="383" spans="1:7" ht="18">
      <c r="A383" s="170" t="s">
        <v>897</v>
      </c>
      <c r="B383" s="170"/>
      <c r="C383" s="245"/>
      <c r="D383" s="170"/>
      <c r="E383" s="194"/>
      <c r="F383" s="194"/>
      <c r="G383" s="194"/>
    </row>
    <row r="384" spans="1:7" ht="18">
      <c r="A384" s="170" t="s">
        <v>896</v>
      </c>
      <c r="B384" s="170"/>
      <c r="C384" s="245"/>
      <c r="D384" s="170"/>
      <c r="E384" s="194"/>
      <c r="F384" s="194"/>
      <c r="G384" s="194"/>
    </row>
    <row r="385" spans="1:7" ht="18">
      <c r="A385" s="170" t="s">
        <v>898</v>
      </c>
      <c r="B385" s="170"/>
      <c r="C385" s="245"/>
      <c r="D385" s="170"/>
      <c r="E385" s="194"/>
      <c r="F385" s="194"/>
      <c r="G385" s="194"/>
    </row>
    <row r="386" spans="1:7" ht="18">
      <c r="A386" s="170" t="s">
        <v>896</v>
      </c>
      <c r="B386" s="170"/>
      <c r="C386" s="245"/>
      <c r="D386" s="170"/>
      <c r="E386" s="194"/>
      <c r="F386" s="194"/>
      <c r="G386" s="194"/>
    </row>
    <row r="387" spans="1:7" ht="18">
      <c r="A387" s="170" t="s">
        <v>899</v>
      </c>
      <c r="B387" s="170"/>
      <c r="C387" s="245"/>
      <c r="D387" s="170"/>
      <c r="E387" s="194"/>
      <c r="F387" s="194"/>
      <c r="G387" s="194"/>
    </row>
    <row r="388" spans="1:7" ht="18">
      <c r="A388" s="170" t="s">
        <v>900</v>
      </c>
      <c r="B388" s="170"/>
      <c r="C388" s="245"/>
      <c r="D388" s="170"/>
      <c r="E388" s="194"/>
      <c r="F388" s="194"/>
      <c r="G388" s="194"/>
    </row>
    <row r="389" spans="1:7" ht="18">
      <c r="A389" s="170" t="s">
        <v>901</v>
      </c>
      <c r="B389" s="170"/>
      <c r="C389" s="245"/>
      <c r="D389" s="170"/>
      <c r="E389" s="194"/>
      <c r="F389" s="194"/>
      <c r="G389" s="194"/>
    </row>
    <row r="390" spans="1:7" ht="18">
      <c r="A390" s="192" t="s">
        <v>902</v>
      </c>
      <c r="B390" s="192"/>
      <c r="C390" s="248"/>
      <c r="D390" s="170"/>
      <c r="E390" s="194"/>
      <c r="F390" s="194"/>
      <c r="G390" s="194"/>
    </row>
    <row r="391" spans="1:7" ht="18">
      <c r="A391" s="195" t="s">
        <v>903</v>
      </c>
      <c r="B391" s="196"/>
      <c r="C391" s="249"/>
      <c r="D391" s="196"/>
      <c r="E391" s="197"/>
      <c r="F391" s="157" t="s">
        <v>167</v>
      </c>
      <c r="G391" s="73" t="s">
        <v>168</v>
      </c>
    </row>
    <row r="392" spans="1:7" ht="18">
      <c r="A392" s="169" t="s">
        <v>904</v>
      </c>
      <c r="B392" s="170"/>
      <c r="C392" s="245"/>
      <c r="D392" s="170"/>
      <c r="E392" s="198"/>
      <c r="F392" s="172"/>
      <c r="G392" s="198"/>
    </row>
    <row r="393" spans="1:7" ht="18">
      <c r="A393" s="169" t="s">
        <v>905</v>
      </c>
      <c r="B393" s="170"/>
      <c r="C393" s="245"/>
      <c r="D393" s="170"/>
      <c r="E393" s="198"/>
      <c r="F393" s="172"/>
      <c r="G393" s="198"/>
    </row>
    <row r="394" spans="1:7" ht="18">
      <c r="A394" s="169" t="s">
        <v>906</v>
      </c>
      <c r="B394" s="170"/>
      <c r="C394" s="245"/>
      <c r="D394" s="170"/>
      <c r="E394" s="198"/>
      <c r="F394" s="172"/>
      <c r="G394" s="198"/>
    </row>
    <row r="395" spans="1:7" ht="18">
      <c r="A395" s="169" t="s">
        <v>907</v>
      </c>
      <c r="B395" s="170"/>
      <c r="C395" s="245"/>
      <c r="D395" s="170"/>
      <c r="E395" s="198"/>
      <c r="F395" s="172"/>
      <c r="G395" s="198"/>
    </row>
    <row r="396" spans="1:7" ht="18">
      <c r="A396" s="173" t="s">
        <v>908</v>
      </c>
      <c r="B396" s="174"/>
      <c r="C396" s="246"/>
      <c r="D396" s="174"/>
      <c r="E396" s="199"/>
      <c r="F396" s="176"/>
      <c r="G396" s="199"/>
    </row>
    <row r="397" ht="18">
      <c r="A397" s="179" t="s">
        <v>909</v>
      </c>
    </row>
    <row r="398" spans="1:3" ht="18">
      <c r="A398" s="43" t="s">
        <v>910</v>
      </c>
      <c r="B398" s="43"/>
      <c r="C398" s="101"/>
    </row>
    <row r="400" spans="1:11" ht="18">
      <c r="A400" s="223"/>
      <c r="B400" s="213" t="s">
        <v>911</v>
      </c>
      <c r="C400" s="213" t="s">
        <v>912</v>
      </c>
      <c r="D400" s="213" t="s">
        <v>913</v>
      </c>
      <c r="E400" s="213" t="s">
        <v>914</v>
      </c>
      <c r="F400" s="213" t="s">
        <v>915</v>
      </c>
      <c r="G400" s="213" t="s">
        <v>916</v>
      </c>
      <c r="H400" s="213" t="s">
        <v>917</v>
      </c>
      <c r="I400" s="213" t="s">
        <v>917</v>
      </c>
      <c r="J400" s="213" t="s">
        <v>918</v>
      </c>
      <c r="K400" s="216"/>
    </row>
    <row r="401" spans="1:11" ht="18">
      <c r="A401" s="224"/>
      <c r="B401" s="214" t="s">
        <v>919</v>
      </c>
      <c r="C401" s="214" t="s">
        <v>920</v>
      </c>
      <c r="D401" s="214" t="s">
        <v>921</v>
      </c>
      <c r="E401" s="214" t="s">
        <v>922</v>
      </c>
      <c r="F401" s="214" t="s">
        <v>923</v>
      </c>
      <c r="G401" s="214" t="s">
        <v>924</v>
      </c>
      <c r="H401" s="214" t="s">
        <v>925</v>
      </c>
      <c r="I401" s="214" t="s">
        <v>926</v>
      </c>
      <c r="J401" s="214" t="s">
        <v>927</v>
      </c>
      <c r="K401" s="217" t="s">
        <v>765</v>
      </c>
    </row>
    <row r="402" spans="1:11" ht="18">
      <c r="A402" s="219"/>
      <c r="B402" s="215" t="s">
        <v>928</v>
      </c>
      <c r="C402" s="215" t="s">
        <v>929</v>
      </c>
      <c r="D402" s="215"/>
      <c r="E402" s="83"/>
      <c r="F402" s="215" t="s">
        <v>930</v>
      </c>
      <c r="G402" s="215" t="s">
        <v>931</v>
      </c>
      <c r="H402" s="215" t="s">
        <v>932</v>
      </c>
      <c r="I402" s="215" t="s">
        <v>933</v>
      </c>
      <c r="J402" s="215" t="s">
        <v>934</v>
      </c>
      <c r="K402" s="218"/>
    </row>
    <row r="403" spans="1:11" ht="18">
      <c r="A403" s="219" t="s">
        <v>935</v>
      </c>
      <c r="B403" s="219">
        <v>1</v>
      </c>
      <c r="C403" s="219">
        <v>2</v>
      </c>
      <c r="D403" s="219">
        <v>3</v>
      </c>
      <c r="E403" s="185">
        <v>4</v>
      </c>
      <c r="F403" s="219">
        <v>5</v>
      </c>
      <c r="G403" s="219">
        <v>6</v>
      </c>
      <c r="H403" s="219">
        <v>7</v>
      </c>
      <c r="I403" s="219">
        <v>8</v>
      </c>
      <c r="J403" s="219">
        <v>9</v>
      </c>
      <c r="K403" s="220">
        <v>10</v>
      </c>
    </row>
    <row r="404" spans="1:11" ht="18">
      <c r="A404" s="88" t="s">
        <v>936</v>
      </c>
      <c r="B404" s="89">
        <v>122373863861</v>
      </c>
      <c r="C404" s="89">
        <v>0</v>
      </c>
      <c r="D404" s="89">
        <v>6773164221</v>
      </c>
      <c r="E404" s="81">
        <v>0</v>
      </c>
      <c r="F404" s="89">
        <v>0</v>
      </c>
      <c r="G404" s="89">
        <v>0</v>
      </c>
      <c r="H404" s="89">
        <v>3277722931</v>
      </c>
      <c r="I404" s="89">
        <v>8687050893</v>
      </c>
      <c r="J404" s="89">
        <v>0</v>
      </c>
      <c r="K404" s="90">
        <f>SUM(B404:J404)</f>
        <v>141111801906</v>
      </c>
    </row>
    <row r="405" spans="1:11" ht="18">
      <c r="A405" s="88" t="s">
        <v>0</v>
      </c>
      <c r="B405" s="89">
        <v>24680822805</v>
      </c>
      <c r="C405" s="89">
        <v>975592182</v>
      </c>
      <c r="D405" s="89">
        <v>6939410922</v>
      </c>
      <c r="E405" s="81"/>
      <c r="F405" s="89"/>
      <c r="G405" s="89">
        <v>152587339</v>
      </c>
      <c r="H405" s="89">
        <v>0</v>
      </c>
      <c r="I405" s="89"/>
      <c r="J405" s="89"/>
      <c r="K405" s="90">
        <f aca="true" t="shared" si="5" ref="K405:K411">SUM(B405:J405)</f>
        <v>32748413248</v>
      </c>
    </row>
    <row r="406" spans="1:11" ht="18">
      <c r="A406" s="88" t="s">
        <v>1</v>
      </c>
      <c r="B406" s="89">
        <v>5105324940</v>
      </c>
      <c r="C406" s="89"/>
      <c r="D406" s="89">
        <v>7542242270</v>
      </c>
      <c r="E406" s="81"/>
      <c r="F406" s="89"/>
      <c r="G406" s="89"/>
      <c r="H406" s="89">
        <v>11164557778</v>
      </c>
      <c r="I406" s="89">
        <v>0</v>
      </c>
      <c r="J406" s="89"/>
      <c r="K406" s="90">
        <f t="shared" si="5"/>
        <v>23812124988</v>
      </c>
    </row>
    <row r="407" spans="1:11" ht="18">
      <c r="A407" s="88" t="s">
        <v>2</v>
      </c>
      <c r="B407" s="89"/>
      <c r="C407" s="89"/>
      <c r="D407" s="89"/>
      <c r="E407" s="81"/>
      <c r="F407" s="89"/>
      <c r="G407" s="89"/>
      <c r="H407" s="89"/>
      <c r="I407" s="89"/>
      <c r="J407" s="89"/>
      <c r="K407" s="90">
        <f t="shared" si="5"/>
        <v>0</v>
      </c>
    </row>
    <row r="408" spans="1:11" ht="18">
      <c r="A408" s="88" t="s">
        <v>786</v>
      </c>
      <c r="B408" s="89"/>
      <c r="C408" s="89"/>
      <c r="D408" s="89"/>
      <c r="E408" s="81"/>
      <c r="F408" s="89"/>
      <c r="G408" s="89"/>
      <c r="H408" s="89">
        <v>0</v>
      </c>
      <c r="I408" s="89">
        <v>0</v>
      </c>
      <c r="J408" s="89"/>
      <c r="K408" s="90">
        <f t="shared" si="5"/>
        <v>0</v>
      </c>
    </row>
    <row r="409" spans="1:11" ht="18">
      <c r="A409" s="88" t="s">
        <v>3</v>
      </c>
      <c r="B409" s="89">
        <v>28820011606</v>
      </c>
      <c r="C409" s="89">
        <v>975592182</v>
      </c>
      <c r="D409" s="89">
        <v>7835075063</v>
      </c>
      <c r="E409" s="81"/>
      <c r="F409" s="89"/>
      <c r="G409" s="89">
        <v>152587339</v>
      </c>
      <c r="H409" s="89">
        <v>14442280709</v>
      </c>
      <c r="I409" s="89">
        <v>8687050893</v>
      </c>
      <c r="J409" s="89"/>
      <c r="K409" s="90">
        <f t="shared" si="5"/>
        <v>60912597792</v>
      </c>
    </row>
    <row r="410" spans="1:11" ht="18">
      <c r="A410" s="88" t="s">
        <v>4</v>
      </c>
      <c r="B410" s="89"/>
      <c r="C410" s="89"/>
      <c r="D410" s="89"/>
      <c r="E410" s="81"/>
      <c r="F410" s="89"/>
      <c r="G410" s="89"/>
      <c r="H410" s="89"/>
      <c r="I410" s="89"/>
      <c r="J410" s="89"/>
      <c r="K410" s="90">
        <f t="shared" si="5"/>
        <v>0</v>
      </c>
    </row>
    <row r="411" spans="1:11" ht="18">
      <c r="A411" s="88" t="s">
        <v>5</v>
      </c>
      <c r="B411" s="89"/>
      <c r="C411" s="89"/>
      <c r="D411" s="89"/>
      <c r="E411" s="81"/>
      <c r="F411" s="89"/>
      <c r="G411" s="89"/>
      <c r="H411" s="89"/>
      <c r="I411" s="89"/>
      <c r="J411" s="89"/>
      <c r="K411" s="90">
        <f t="shared" si="5"/>
        <v>0</v>
      </c>
    </row>
    <row r="412" spans="1:11" ht="18">
      <c r="A412" s="92" t="s">
        <v>6</v>
      </c>
      <c r="B412" s="93">
        <f>B404+B405+B406+B407+B408-B409-B410-B411</f>
        <v>123340000000</v>
      </c>
      <c r="C412" s="93">
        <f aca="true" t="shared" si="6" ref="C412:H412">C404+C405+C406+C407+C408-C409-C410-C411</f>
        <v>0</v>
      </c>
      <c r="D412" s="93">
        <f t="shared" si="6"/>
        <v>13419742350</v>
      </c>
      <c r="E412" s="84">
        <f t="shared" si="6"/>
        <v>0</v>
      </c>
      <c r="F412" s="93">
        <f t="shared" si="6"/>
        <v>0</v>
      </c>
      <c r="G412" s="93">
        <f t="shared" si="6"/>
        <v>0</v>
      </c>
      <c r="H412" s="93">
        <f t="shared" si="6"/>
        <v>0</v>
      </c>
      <c r="I412" s="93">
        <f>I404+I405+I406+I407+I408-I409-I410-I411</f>
        <v>0</v>
      </c>
      <c r="J412" s="93">
        <f>J404+J405+J406+J407+J408-J409-J410-J411</f>
        <v>0</v>
      </c>
      <c r="K412" s="93">
        <f>K404+K405+K406+K407+K408-K409-K410-K411</f>
        <v>136759742350</v>
      </c>
    </row>
    <row r="413" spans="1:11" ht="18">
      <c r="A413" s="92" t="s">
        <v>7</v>
      </c>
      <c r="B413" s="93">
        <f>B412</f>
        <v>123340000000</v>
      </c>
      <c r="C413" s="93">
        <f aca="true" t="shared" si="7" ref="C413:J413">C412</f>
        <v>0</v>
      </c>
      <c r="D413" s="93">
        <f t="shared" si="7"/>
        <v>13419742350</v>
      </c>
      <c r="E413" s="84">
        <f t="shared" si="7"/>
        <v>0</v>
      </c>
      <c r="F413" s="93">
        <f t="shared" si="7"/>
        <v>0</v>
      </c>
      <c r="G413" s="93">
        <f t="shared" si="7"/>
        <v>0</v>
      </c>
      <c r="H413" s="93">
        <f t="shared" si="7"/>
        <v>0</v>
      </c>
      <c r="I413" s="93">
        <f>I412</f>
        <v>0</v>
      </c>
      <c r="J413" s="93">
        <f t="shared" si="7"/>
        <v>0</v>
      </c>
      <c r="K413" s="90">
        <f>SUM(B413:J413)</f>
        <v>136759742350</v>
      </c>
    </row>
    <row r="414" spans="1:11" ht="18">
      <c r="A414" s="88" t="s">
        <v>8</v>
      </c>
      <c r="B414" s="89">
        <v>0</v>
      </c>
      <c r="C414" s="89">
        <v>0</v>
      </c>
      <c r="D414" s="89">
        <v>0</v>
      </c>
      <c r="E414" s="81"/>
      <c r="F414" s="89"/>
      <c r="G414" s="89">
        <v>0</v>
      </c>
      <c r="H414" s="89"/>
      <c r="I414" s="89">
        <v>0</v>
      </c>
      <c r="J414" s="89"/>
      <c r="K414" s="90">
        <f aca="true" t="shared" si="8" ref="K414:K419">SUM(B414:J414)</f>
        <v>0</v>
      </c>
    </row>
    <row r="415" spans="1:11" ht="18">
      <c r="A415" s="88" t="s">
        <v>9</v>
      </c>
      <c r="B415" s="89">
        <v>0</v>
      </c>
      <c r="C415" s="89"/>
      <c r="D415" s="89">
        <v>0</v>
      </c>
      <c r="E415" s="81"/>
      <c r="F415" s="89"/>
      <c r="G415" s="89"/>
      <c r="H415" s="89">
        <v>0</v>
      </c>
      <c r="I415" s="89"/>
      <c r="J415" s="94">
        <v>642308152</v>
      </c>
      <c r="K415" s="90">
        <f t="shared" si="8"/>
        <v>642308152</v>
      </c>
    </row>
    <row r="416" spans="1:11" ht="18">
      <c r="A416" s="88" t="s">
        <v>786</v>
      </c>
      <c r="B416" s="89"/>
      <c r="C416" s="89"/>
      <c r="D416" s="89"/>
      <c r="E416" s="81"/>
      <c r="F416" s="89"/>
      <c r="G416" s="89"/>
      <c r="H416" s="89"/>
      <c r="I416" s="89"/>
      <c r="J416" s="89"/>
      <c r="K416" s="90">
        <f t="shared" si="8"/>
        <v>0</v>
      </c>
    </row>
    <row r="417" spans="1:11" ht="18">
      <c r="A417" s="88" t="s">
        <v>10</v>
      </c>
      <c r="B417" s="89">
        <v>0</v>
      </c>
      <c r="C417" s="89">
        <v>0</v>
      </c>
      <c r="D417" s="89">
        <v>250000000</v>
      </c>
      <c r="E417" s="81"/>
      <c r="F417" s="89"/>
      <c r="G417" s="89">
        <v>0</v>
      </c>
      <c r="H417" s="89">
        <v>0</v>
      </c>
      <c r="I417" s="89">
        <v>0</v>
      </c>
      <c r="J417" s="89"/>
      <c r="K417" s="90">
        <f t="shared" si="8"/>
        <v>250000000</v>
      </c>
    </row>
    <row r="418" spans="1:11" ht="18">
      <c r="A418" s="88" t="s">
        <v>11</v>
      </c>
      <c r="B418" s="89"/>
      <c r="C418" s="89"/>
      <c r="D418" s="89"/>
      <c r="E418" s="81"/>
      <c r="F418" s="89"/>
      <c r="G418" s="89"/>
      <c r="H418" s="89"/>
      <c r="I418" s="89"/>
      <c r="J418" s="94"/>
      <c r="K418" s="95">
        <f t="shared" si="8"/>
        <v>0</v>
      </c>
    </row>
    <row r="419" spans="1:11" ht="18">
      <c r="A419" s="96" t="s">
        <v>5</v>
      </c>
      <c r="B419" s="97"/>
      <c r="C419" s="97"/>
      <c r="D419" s="97"/>
      <c r="E419" s="82"/>
      <c r="F419" s="97"/>
      <c r="G419" s="97"/>
      <c r="H419" s="97"/>
      <c r="I419" s="97"/>
      <c r="J419" s="97"/>
      <c r="K419" s="98">
        <f t="shared" si="8"/>
        <v>0</v>
      </c>
    </row>
    <row r="420" spans="1:11" ht="18">
      <c r="A420" s="88" t="s">
        <v>12</v>
      </c>
      <c r="B420" s="89">
        <f>B413+B414+B415+B416-B417-B418-B419</f>
        <v>123340000000</v>
      </c>
      <c r="C420" s="89">
        <f aca="true" t="shared" si="9" ref="C420:H420">C413+C414+C415+C416-C417-C418-C419</f>
        <v>0</v>
      </c>
      <c r="D420" s="89">
        <f t="shared" si="9"/>
        <v>13169742350</v>
      </c>
      <c r="E420" s="81">
        <f t="shared" si="9"/>
        <v>0</v>
      </c>
      <c r="F420" s="89">
        <f t="shared" si="9"/>
        <v>0</v>
      </c>
      <c r="G420" s="89">
        <f t="shared" si="9"/>
        <v>0</v>
      </c>
      <c r="H420" s="89">
        <f t="shared" si="9"/>
        <v>0</v>
      </c>
      <c r="I420" s="89">
        <f>I413+I414+I415+I416-I417-I418-I419</f>
        <v>0</v>
      </c>
      <c r="J420" s="94">
        <f>J413+J414+J415+J416-J417+J418-J419</f>
        <v>642308152</v>
      </c>
      <c r="K420" s="93">
        <f>K413+K414+K415+K416-K417+K418-K419</f>
        <v>137152050502</v>
      </c>
    </row>
    <row r="421" spans="1:11" ht="18">
      <c r="A421" s="96"/>
      <c r="B421" s="97"/>
      <c r="C421" s="97"/>
      <c r="D421" s="97"/>
      <c r="E421" s="82"/>
      <c r="F421" s="97"/>
      <c r="G421" s="97"/>
      <c r="H421" s="97"/>
      <c r="I421" s="97"/>
      <c r="J421" s="97"/>
      <c r="K421" s="99"/>
    </row>
    <row r="422" spans="2:7" ht="18">
      <c r="B422" s="45"/>
      <c r="C422" s="100"/>
      <c r="D422" s="45"/>
      <c r="E422" s="45"/>
      <c r="F422" s="100"/>
      <c r="G422" s="100"/>
    </row>
    <row r="423" spans="1:8" ht="18">
      <c r="A423" s="43" t="s">
        <v>13</v>
      </c>
      <c r="B423" s="43"/>
      <c r="C423" s="40"/>
      <c r="G423" s="102" t="s">
        <v>14</v>
      </c>
      <c r="H423" s="102" t="s">
        <v>15</v>
      </c>
    </row>
    <row r="424" spans="1:8" s="74" customFormat="1" ht="18">
      <c r="A424" s="40" t="s">
        <v>16</v>
      </c>
      <c r="B424" s="40"/>
      <c r="C424" s="40"/>
      <c r="D424" s="40"/>
      <c r="E424" s="40"/>
      <c r="F424" s="40"/>
      <c r="G424" s="100">
        <f>63076220000</f>
        <v>63076220000</v>
      </c>
      <c r="H424" s="100">
        <v>63076220000</v>
      </c>
    </row>
    <row r="425" spans="1:8" ht="18">
      <c r="A425" s="40" t="s">
        <v>17</v>
      </c>
      <c r="C425" s="40"/>
      <c r="G425" s="100">
        <v>60263780000</v>
      </c>
      <c r="H425" s="100">
        <v>60263780000</v>
      </c>
    </row>
    <row r="426" spans="1:8" ht="18">
      <c r="A426" s="40" t="s">
        <v>18</v>
      </c>
      <c r="C426" s="40"/>
      <c r="G426" s="100"/>
      <c r="H426" s="100"/>
    </row>
    <row r="427" spans="1:8" ht="18">
      <c r="A427" s="40" t="s">
        <v>19</v>
      </c>
      <c r="C427" s="40"/>
      <c r="G427" s="100"/>
      <c r="H427" s="100">
        <v>0</v>
      </c>
    </row>
    <row r="428" spans="1:8" ht="18">
      <c r="A428" s="74"/>
      <c r="B428" s="74"/>
      <c r="C428" s="73" t="s">
        <v>765</v>
      </c>
      <c r="D428" s="74"/>
      <c r="E428" s="74"/>
      <c r="F428" s="74"/>
      <c r="G428" s="222">
        <f>SUM(G424:G427)</f>
        <v>123340000000</v>
      </c>
      <c r="H428" s="222">
        <f>SUM(H424:H427)</f>
        <v>123340000000</v>
      </c>
    </row>
    <row r="429" ht="18">
      <c r="C429" s="40"/>
    </row>
    <row r="430" spans="1:3" ht="18">
      <c r="A430" s="40" t="s">
        <v>20</v>
      </c>
      <c r="C430" s="40"/>
    </row>
    <row r="431" spans="1:3" ht="18">
      <c r="A431" s="40" t="s">
        <v>21</v>
      </c>
      <c r="C431" s="40"/>
    </row>
    <row r="432" spans="1:7" ht="18">
      <c r="A432" s="170"/>
      <c r="B432" s="170"/>
      <c r="C432" s="245"/>
      <c r="D432" s="170"/>
      <c r="E432" s="194"/>
      <c r="F432" s="194"/>
      <c r="G432" s="194"/>
    </row>
    <row r="433" spans="1:7" ht="18">
      <c r="A433" s="42" t="s">
        <v>169</v>
      </c>
      <c r="E433" s="158"/>
      <c r="F433" s="157" t="s">
        <v>167</v>
      </c>
      <c r="G433" s="73" t="s">
        <v>168</v>
      </c>
    </row>
    <row r="434" spans="1:7" ht="18">
      <c r="A434" s="40" t="s">
        <v>22</v>
      </c>
      <c r="E434" s="158"/>
      <c r="F434" s="200"/>
      <c r="G434" s="200"/>
    </row>
    <row r="435" spans="1:7" ht="18">
      <c r="A435" s="40" t="s">
        <v>23</v>
      </c>
      <c r="E435" s="158"/>
      <c r="F435" s="158"/>
      <c r="G435" s="158"/>
    </row>
    <row r="436" spans="1:7" ht="18">
      <c r="A436" s="40" t="s">
        <v>24</v>
      </c>
      <c r="E436" s="158"/>
      <c r="F436" s="158"/>
      <c r="G436" s="158"/>
    </row>
    <row r="437" spans="1:7" ht="18">
      <c r="A437" s="40" t="s">
        <v>25</v>
      </c>
      <c r="E437" s="158"/>
      <c r="F437" s="158"/>
      <c r="G437" s="158"/>
    </row>
    <row r="438" spans="1:7" ht="18">
      <c r="A438" s="40" t="s">
        <v>26</v>
      </c>
      <c r="E438" s="158"/>
      <c r="F438" s="158"/>
      <c r="G438" s="158"/>
    </row>
    <row r="439" spans="1:7" ht="18">
      <c r="A439" s="40" t="s">
        <v>27</v>
      </c>
      <c r="E439" s="158"/>
      <c r="F439" s="158"/>
      <c r="G439" s="158"/>
    </row>
    <row r="440" spans="1:7" ht="18">
      <c r="A440" s="40" t="s">
        <v>28</v>
      </c>
      <c r="E440" s="158"/>
      <c r="F440" s="158"/>
      <c r="G440" s="158"/>
    </row>
    <row r="441" spans="5:7" ht="18">
      <c r="E441" s="158"/>
      <c r="F441" s="158"/>
      <c r="G441" s="158"/>
    </row>
    <row r="442" spans="1:7" ht="18">
      <c r="A442" s="40" t="s">
        <v>29</v>
      </c>
      <c r="E442" s="158"/>
      <c r="F442" s="158"/>
      <c r="G442" s="158"/>
    </row>
    <row r="443" spans="1:7" ht="18">
      <c r="A443" s="40" t="s">
        <v>30</v>
      </c>
      <c r="E443" s="158"/>
      <c r="F443" s="158"/>
      <c r="G443" s="158">
        <v>11100600000</v>
      </c>
    </row>
    <row r="444" spans="1:7" ht="18">
      <c r="A444" s="40" t="s">
        <v>31</v>
      </c>
      <c r="E444" s="158"/>
      <c r="F444" s="158">
        <f>F443</f>
        <v>0</v>
      </c>
      <c r="G444" s="158">
        <f>G443</f>
        <v>11100600000</v>
      </c>
    </row>
    <row r="445" spans="1:7" ht="18">
      <c r="A445" s="40" t="s">
        <v>32</v>
      </c>
      <c r="E445" s="158"/>
      <c r="F445" s="158"/>
      <c r="G445" s="158"/>
    </row>
    <row r="446" spans="1:7" ht="18">
      <c r="A446" s="40" t="s">
        <v>33</v>
      </c>
      <c r="E446" s="158"/>
      <c r="F446" s="158"/>
      <c r="G446" s="158"/>
    </row>
    <row r="447" spans="1:7" ht="18">
      <c r="A447" s="40" t="s">
        <v>34</v>
      </c>
      <c r="E447" s="158"/>
      <c r="F447" s="157" t="s">
        <v>167</v>
      </c>
      <c r="G447" s="73" t="s">
        <v>168</v>
      </c>
    </row>
    <row r="448" spans="1:7" ht="18">
      <c r="A448" s="40" t="s">
        <v>35</v>
      </c>
      <c r="E448" s="158"/>
      <c r="F448" s="162"/>
      <c r="G448" s="162">
        <v>12334000</v>
      </c>
    </row>
    <row r="449" spans="1:7" ht="18">
      <c r="A449" s="40" t="s">
        <v>36</v>
      </c>
      <c r="E449" s="158"/>
      <c r="F449" s="162">
        <f>SUM(F450:F451)</f>
        <v>0</v>
      </c>
      <c r="G449" s="162">
        <f>SUM(G450:G451)</f>
        <v>2466800</v>
      </c>
    </row>
    <row r="450" spans="1:7" ht="18">
      <c r="A450" s="40" t="s">
        <v>37</v>
      </c>
      <c r="E450" s="158"/>
      <c r="F450" s="158"/>
      <c r="G450" s="158">
        <v>2466800</v>
      </c>
    </row>
    <row r="451" spans="1:7" ht="18">
      <c r="A451" s="40" t="s">
        <v>38</v>
      </c>
      <c r="E451" s="158"/>
      <c r="F451" s="158"/>
      <c r="G451" s="158"/>
    </row>
    <row r="452" spans="1:7" ht="18">
      <c r="A452" s="40" t="s">
        <v>39</v>
      </c>
      <c r="E452" s="158"/>
      <c r="F452" s="158"/>
      <c r="G452" s="158"/>
    </row>
    <row r="453" spans="1:7" ht="18">
      <c r="A453" s="40" t="s">
        <v>37</v>
      </c>
      <c r="E453" s="158"/>
      <c r="F453" s="158"/>
      <c r="G453" s="158"/>
    </row>
    <row r="454" spans="1:7" ht="18">
      <c r="A454" s="40" t="s">
        <v>38</v>
      </c>
      <c r="E454" s="158"/>
      <c r="F454" s="158"/>
      <c r="G454" s="158"/>
    </row>
    <row r="455" spans="1:7" ht="18">
      <c r="A455" s="40" t="s">
        <v>40</v>
      </c>
      <c r="E455" s="158"/>
      <c r="F455" s="162">
        <f>SUM(F456:F457)</f>
        <v>12334000</v>
      </c>
      <c r="G455" s="162">
        <f>SUM(G456:G457)</f>
        <v>12334000</v>
      </c>
    </row>
    <row r="456" spans="1:7" ht="18">
      <c r="A456" s="40" t="s">
        <v>37</v>
      </c>
      <c r="E456" s="158"/>
      <c r="F456" s="158">
        <v>12334000</v>
      </c>
      <c r="G456" s="158">
        <v>12334000</v>
      </c>
    </row>
    <row r="457" spans="1:7" ht="18">
      <c r="A457" s="40" t="s">
        <v>38</v>
      </c>
      <c r="E457" s="158"/>
      <c r="F457" s="158"/>
      <c r="G457" s="158">
        <f>G451</f>
        <v>0</v>
      </c>
    </row>
    <row r="458" spans="5:7" ht="18">
      <c r="E458" s="158"/>
      <c r="F458" s="158"/>
      <c r="G458" s="158"/>
    </row>
    <row r="459" spans="1:7" ht="18">
      <c r="A459" s="40" t="s">
        <v>41</v>
      </c>
      <c r="E459" s="158"/>
      <c r="F459" s="158">
        <v>10000</v>
      </c>
      <c r="G459" s="158">
        <v>10000</v>
      </c>
    </row>
    <row r="460" spans="5:7" ht="18">
      <c r="E460" s="158"/>
      <c r="F460" s="158"/>
      <c r="G460" s="158"/>
    </row>
    <row r="461" spans="1:7" ht="18">
      <c r="A461" s="40" t="s">
        <v>42</v>
      </c>
      <c r="E461" s="158"/>
      <c r="F461" s="157" t="s">
        <v>167</v>
      </c>
      <c r="G461" s="73" t="s">
        <v>168</v>
      </c>
    </row>
    <row r="462" spans="1:7" ht="18">
      <c r="A462" s="40" t="s">
        <v>43</v>
      </c>
      <c r="E462" s="158"/>
      <c r="F462" s="158"/>
      <c r="G462" s="158">
        <v>0</v>
      </c>
    </row>
    <row r="463" spans="1:7" ht="18">
      <c r="A463" s="40" t="s">
        <v>44</v>
      </c>
      <c r="E463" s="158"/>
      <c r="F463" s="158"/>
      <c r="G463" s="158">
        <v>0</v>
      </c>
    </row>
    <row r="464" spans="1:7" ht="18">
      <c r="A464" s="40" t="s">
        <v>45</v>
      </c>
      <c r="E464" s="158"/>
      <c r="F464" s="158">
        <v>22987602965</v>
      </c>
      <c r="G464" s="158">
        <f>24012455965</f>
        <v>24012455965</v>
      </c>
    </row>
    <row r="465" spans="1:7" ht="18">
      <c r="A465" s="40" t="s">
        <v>46</v>
      </c>
      <c r="E465" s="158"/>
      <c r="F465" s="158"/>
      <c r="G465" s="158"/>
    </row>
    <row r="466" spans="1:7" ht="18">
      <c r="A466" s="40" t="s">
        <v>47</v>
      </c>
      <c r="E466" s="158"/>
      <c r="F466" s="158"/>
      <c r="G466" s="158"/>
    </row>
    <row r="467" spans="1:7" ht="18">
      <c r="A467" s="40" t="s">
        <v>48</v>
      </c>
      <c r="E467" s="158"/>
      <c r="F467" s="158"/>
      <c r="G467" s="158"/>
    </row>
    <row r="468" spans="1:7" ht="18">
      <c r="A468" s="40" t="s">
        <v>49</v>
      </c>
      <c r="E468" s="158"/>
      <c r="F468" s="158"/>
      <c r="G468" s="158"/>
    </row>
    <row r="469" spans="1:7" ht="18">
      <c r="A469" s="40" t="s">
        <v>50</v>
      </c>
      <c r="E469" s="158"/>
      <c r="F469" s="158"/>
      <c r="G469" s="158"/>
    </row>
    <row r="470" spans="1:7" ht="18">
      <c r="A470" s="40" t="s">
        <v>51</v>
      </c>
      <c r="E470" s="158"/>
      <c r="F470" s="158"/>
      <c r="G470" s="158"/>
    </row>
    <row r="471" spans="5:7" ht="18">
      <c r="E471" s="158"/>
      <c r="F471" s="158"/>
      <c r="G471" s="158"/>
    </row>
    <row r="472" spans="1:7" ht="18">
      <c r="A472" s="40" t="s">
        <v>52</v>
      </c>
      <c r="E472" s="158"/>
      <c r="F472" s="157" t="s">
        <v>167</v>
      </c>
      <c r="G472" s="73" t="s">
        <v>168</v>
      </c>
    </row>
    <row r="473" spans="1:7" ht="18">
      <c r="A473" s="40" t="s">
        <v>53</v>
      </c>
      <c r="E473" s="158"/>
      <c r="F473" s="158"/>
      <c r="G473" s="158">
        <v>0</v>
      </c>
    </row>
    <row r="474" spans="1:7" ht="18">
      <c r="A474" s="40" t="s">
        <v>54</v>
      </c>
      <c r="E474" s="158"/>
      <c r="F474" s="158"/>
      <c r="G474" s="158">
        <v>0</v>
      </c>
    </row>
    <row r="475" spans="1:7" ht="18">
      <c r="A475" s="40" t="s">
        <v>55</v>
      </c>
      <c r="E475" s="158"/>
      <c r="F475" s="158">
        <f>G475+F473-F474</f>
        <v>0</v>
      </c>
      <c r="G475" s="158">
        <v>0</v>
      </c>
    </row>
    <row r="476" spans="1:7" ht="18">
      <c r="A476" s="40" t="s">
        <v>56</v>
      </c>
      <c r="E476" s="158"/>
      <c r="F476" s="157" t="s">
        <v>167</v>
      </c>
      <c r="G476" s="73" t="s">
        <v>168</v>
      </c>
    </row>
    <row r="477" spans="1:7" ht="18">
      <c r="A477" s="40" t="s">
        <v>57</v>
      </c>
      <c r="E477" s="158"/>
      <c r="F477" s="158"/>
      <c r="G477" s="158"/>
    </row>
    <row r="478" spans="1:7" ht="18">
      <c r="A478" s="40" t="s">
        <v>58</v>
      </c>
      <c r="E478" s="158"/>
      <c r="F478" s="158"/>
      <c r="G478" s="158"/>
    </row>
    <row r="479" spans="1:7" ht="18">
      <c r="A479" s="40" t="s">
        <v>59</v>
      </c>
      <c r="E479" s="158"/>
      <c r="F479" s="158"/>
      <c r="G479" s="158"/>
    </row>
    <row r="480" spans="5:7" ht="18">
      <c r="E480" s="158"/>
      <c r="F480" s="158"/>
      <c r="G480" s="158"/>
    </row>
    <row r="481" spans="5:7" ht="18">
      <c r="E481" s="158"/>
      <c r="F481" s="158"/>
      <c r="G481" s="158"/>
    </row>
    <row r="482" spans="1:7" ht="18">
      <c r="A482" s="40" t="s">
        <v>60</v>
      </c>
      <c r="E482" s="158"/>
      <c r="F482" s="158"/>
      <c r="G482" s="158"/>
    </row>
    <row r="483" spans="1:7" ht="18">
      <c r="A483" s="40" t="s">
        <v>61</v>
      </c>
      <c r="E483" s="158"/>
      <c r="F483" s="158"/>
      <c r="G483" s="158"/>
    </row>
    <row r="484" spans="1:7" ht="18">
      <c r="A484" s="40" t="s">
        <v>62</v>
      </c>
      <c r="E484" s="158"/>
      <c r="F484" s="158"/>
      <c r="G484" s="158"/>
    </row>
    <row r="485" spans="1:7" ht="18">
      <c r="A485" s="40" t="s">
        <v>63</v>
      </c>
      <c r="E485" s="158"/>
      <c r="F485" s="158"/>
      <c r="G485" s="158"/>
    </row>
    <row r="486" spans="1:7" ht="18">
      <c r="A486" s="40" t="s">
        <v>64</v>
      </c>
      <c r="E486" s="158"/>
      <c r="F486" s="158"/>
      <c r="G486" s="158"/>
    </row>
    <row r="487" spans="5:7" ht="18">
      <c r="E487" s="158"/>
      <c r="F487" s="158"/>
      <c r="G487" s="158"/>
    </row>
    <row r="488" spans="1:7" ht="18.75">
      <c r="A488" s="41" t="s">
        <v>65</v>
      </c>
      <c r="E488" s="158"/>
      <c r="F488" s="158"/>
      <c r="G488" s="158"/>
    </row>
    <row r="489" spans="1:7" ht="18">
      <c r="A489" s="179"/>
      <c r="B489" s="179"/>
      <c r="C489" s="101"/>
      <c r="D489" s="179"/>
      <c r="E489" s="162"/>
      <c r="F489" s="73" t="s">
        <v>883</v>
      </c>
      <c r="G489" s="73" t="s">
        <v>884</v>
      </c>
    </row>
    <row r="490" spans="1:7" ht="18">
      <c r="A490" s="40" t="s">
        <v>66</v>
      </c>
      <c r="E490" s="158"/>
      <c r="F490" s="47">
        <f>SUM(F492:F493)</f>
        <v>249780746625</v>
      </c>
      <c r="G490" s="47">
        <f>SUM(G492:G493)</f>
        <v>1636177616563</v>
      </c>
    </row>
    <row r="491" spans="1:7" ht="18">
      <c r="A491" s="40" t="s">
        <v>67</v>
      </c>
      <c r="B491" s="179"/>
      <c r="C491" s="101"/>
      <c r="D491" s="179"/>
      <c r="E491" s="162"/>
      <c r="F491" s="47"/>
      <c r="G491" s="47"/>
    </row>
    <row r="492" spans="1:7" ht="18">
      <c r="A492" s="163" t="s">
        <v>68</v>
      </c>
      <c r="B492" s="163"/>
      <c r="C492" s="242"/>
      <c r="D492" s="163"/>
      <c r="E492" s="164"/>
      <c r="F492" s="201">
        <v>219644823709</v>
      </c>
      <c r="G492" s="201">
        <v>1479389495184</v>
      </c>
    </row>
    <row r="493" spans="1:7" ht="18">
      <c r="A493" s="163" t="s">
        <v>69</v>
      </c>
      <c r="B493" s="163"/>
      <c r="C493" s="242"/>
      <c r="D493" s="163"/>
      <c r="E493" s="164"/>
      <c r="F493" s="76">
        <f>249780746625-F492</f>
        <v>30135922916</v>
      </c>
      <c r="G493" s="76">
        <v>156788121379</v>
      </c>
    </row>
    <row r="494" spans="1:7" ht="18">
      <c r="A494" s="163" t="s">
        <v>70</v>
      </c>
      <c r="B494" s="163"/>
      <c r="C494" s="242"/>
      <c r="D494" s="163"/>
      <c r="E494" s="164"/>
      <c r="F494" s="76"/>
      <c r="G494" s="76"/>
    </row>
    <row r="495" spans="1:7" ht="18">
      <c r="A495" s="163" t="s">
        <v>71</v>
      </c>
      <c r="B495" s="163"/>
      <c r="C495" s="242"/>
      <c r="D495" s="163"/>
      <c r="E495" s="164"/>
      <c r="F495" s="76"/>
      <c r="G495" s="76"/>
    </row>
    <row r="496" spans="1:7" ht="18">
      <c r="A496" s="163" t="s">
        <v>72</v>
      </c>
      <c r="B496" s="163"/>
      <c r="C496" s="242"/>
      <c r="D496" s="163"/>
      <c r="E496" s="164"/>
      <c r="F496" s="76"/>
      <c r="G496" s="76"/>
    </row>
    <row r="497" spans="1:7" ht="18">
      <c r="A497" s="163" t="s">
        <v>73</v>
      </c>
      <c r="B497" s="163"/>
      <c r="C497" s="242"/>
      <c r="D497" s="163"/>
      <c r="E497" s="164"/>
      <c r="F497" s="76"/>
      <c r="G497" s="76"/>
    </row>
    <row r="498" spans="1:7" ht="18">
      <c r="A498" s="40" t="s">
        <v>74</v>
      </c>
      <c r="E498" s="158"/>
      <c r="F498" s="47">
        <f>SUM(F499:F504)</f>
        <v>1318182</v>
      </c>
      <c r="G498" s="47">
        <f>SUM(G499:G504)</f>
        <v>7021000</v>
      </c>
    </row>
    <row r="499" spans="1:7" ht="18">
      <c r="A499" s="163" t="s">
        <v>75</v>
      </c>
      <c r="B499" s="163"/>
      <c r="C499" s="242"/>
      <c r="D499" s="163"/>
      <c r="E499" s="164"/>
      <c r="F499" s="76"/>
      <c r="G499" s="76"/>
    </row>
    <row r="500" spans="1:7" ht="18">
      <c r="A500" s="163" t="s">
        <v>76</v>
      </c>
      <c r="B500" s="163"/>
      <c r="C500" s="242"/>
      <c r="D500" s="163"/>
      <c r="E500" s="164"/>
      <c r="F500" s="76"/>
      <c r="G500" s="76"/>
    </row>
    <row r="501" spans="1:7" ht="18">
      <c r="A501" s="163" t="s">
        <v>77</v>
      </c>
      <c r="B501" s="163"/>
      <c r="C501" s="242"/>
      <c r="D501" s="163"/>
      <c r="E501" s="164"/>
      <c r="F501" s="76">
        <v>1318182</v>
      </c>
      <c r="G501" s="76">
        <v>7021000</v>
      </c>
    </row>
    <row r="502" spans="1:7" ht="18">
      <c r="A502" s="163" t="s">
        <v>78</v>
      </c>
      <c r="B502" s="163"/>
      <c r="C502" s="242"/>
      <c r="D502" s="163"/>
      <c r="E502" s="164"/>
      <c r="F502" s="76"/>
      <c r="G502" s="76"/>
    </row>
    <row r="503" spans="1:7" ht="18">
      <c r="A503" s="163" t="s">
        <v>79</v>
      </c>
      <c r="B503" s="163"/>
      <c r="C503" s="242"/>
      <c r="D503" s="163"/>
      <c r="E503" s="164"/>
      <c r="F503" s="76"/>
      <c r="G503" s="76"/>
    </row>
    <row r="504" spans="1:7" ht="18">
      <c r="A504" s="163" t="s">
        <v>80</v>
      </c>
      <c r="B504" s="163"/>
      <c r="C504" s="242"/>
      <c r="D504" s="163"/>
      <c r="E504" s="164"/>
      <c r="F504" s="164"/>
      <c r="G504" s="164"/>
    </row>
    <row r="505" spans="1:7" ht="18">
      <c r="A505" s="40" t="s">
        <v>81</v>
      </c>
      <c r="E505" s="158"/>
      <c r="F505" s="202">
        <f>F490-F498</f>
        <v>249779428443</v>
      </c>
      <c r="G505" s="47">
        <f>G490-G498</f>
        <v>1636170595563</v>
      </c>
    </row>
    <row r="506" spans="1:7" ht="18">
      <c r="A506" s="163" t="s">
        <v>82</v>
      </c>
      <c r="B506" s="163"/>
      <c r="C506" s="242"/>
      <c r="D506" s="163"/>
      <c r="E506" s="164"/>
      <c r="F506" s="76">
        <f>F492</f>
        <v>219644823709</v>
      </c>
      <c r="G506" s="76">
        <v>1479389495184</v>
      </c>
    </row>
    <row r="507" spans="1:7" ht="18">
      <c r="A507" s="163" t="s">
        <v>83</v>
      </c>
      <c r="B507" s="163"/>
      <c r="C507" s="242"/>
      <c r="D507" s="163"/>
      <c r="E507" s="164"/>
      <c r="F507" s="76">
        <f>F493-F501</f>
        <v>30134604734</v>
      </c>
      <c r="G507" s="76">
        <v>156781100379</v>
      </c>
    </row>
    <row r="508" spans="1:7" ht="18">
      <c r="A508" s="40" t="s">
        <v>85</v>
      </c>
      <c r="E508" s="158"/>
      <c r="F508" s="73" t="s">
        <v>883</v>
      </c>
      <c r="G508" s="73" t="s">
        <v>884</v>
      </c>
    </row>
    <row r="509" spans="1:7" ht="18">
      <c r="A509" s="40" t="s">
        <v>86</v>
      </c>
      <c r="D509" s="163"/>
      <c r="E509" s="164"/>
      <c r="F509" s="76"/>
      <c r="G509" s="76"/>
    </row>
    <row r="510" spans="1:7" ht="18">
      <c r="A510" s="40" t="s">
        <v>87</v>
      </c>
      <c r="D510" s="163"/>
      <c r="E510" s="164"/>
      <c r="F510" s="76">
        <v>182824159740</v>
      </c>
      <c r="G510" s="76">
        <v>1178453417951</v>
      </c>
    </row>
    <row r="511" spans="1:7" ht="18">
      <c r="A511" s="40" t="s">
        <v>88</v>
      </c>
      <c r="D511" s="163"/>
      <c r="E511" s="164"/>
      <c r="F511" s="76">
        <f>211228812898-F510</f>
        <v>28404653158</v>
      </c>
      <c r="G511" s="76">
        <v>155188441763</v>
      </c>
    </row>
    <row r="512" spans="1:7" ht="18">
      <c r="A512" s="40" t="s">
        <v>89</v>
      </c>
      <c r="E512" s="158"/>
      <c r="F512" s="45"/>
      <c r="G512" s="45"/>
    </row>
    <row r="513" spans="1:7" ht="18">
      <c r="A513" s="40" t="s">
        <v>90</v>
      </c>
      <c r="E513" s="158"/>
      <c r="F513" s="45"/>
      <c r="G513" s="45"/>
    </row>
    <row r="514" spans="1:7" ht="18">
      <c r="A514" s="40" t="s">
        <v>91</v>
      </c>
      <c r="E514" s="158"/>
      <c r="F514" s="45"/>
      <c r="G514" s="45"/>
    </row>
    <row r="515" spans="1:7" ht="18">
      <c r="A515" s="40" t="s">
        <v>92</v>
      </c>
      <c r="E515" s="158"/>
      <c r="F515" s="45"/>
      <c r="G515" s="45"/>
    </row>
    <row r="516" spans="1:7" ht="18">
      <c r="A516" s="40" t="s">
        <v>93</v>
      </c>
      <c r="E516" s="158"/>
      <c r="F516" s="45"/>
      <c r="G516" s="45"/>
    </row>
    <row r="517" spans="2:7" ht="18">
      <c r="B517" s="74" t="s">
        <v>736</v>
      </c>
      <c r="E517" s="158"/>
      <c r="F517" s="46">
        <f>SUM(F509:F516)</f>
        <v>211228812898</v>
      </c>
      <c r="G517" s="46">
        <f>SUM(G509:G516)</f>
        <v>1333641859714</v>
      </c>
    </row>
    <row r="518" spans="1:7" ht="18">
      <c r="A518" s="40" t="s">
        <v>94</v>
      </c>
      <c r="E518" s="158"/>
      <c r="F518" s="73" t="s">
        <v>883</v>
      </c>
      <c r="G518" s="73" t="s">
        <v>884</v>
      </c>
    </row>
    <row r="519" spans="1:7" ht="18">
      <c r="A519" s="163" t="s">
        <v>95</v>
      </c>
      <c r="B519" s="163"/>
      <c r="C519" s="242"/>
      <c r="D519" s="163"/>
      <c r="E519" s="164"/>
      <c r="F519" s="76">
        <v>558603351</v>
      </c>
      <c r="G519" s="76">
        <v>7976034907</v>
      </c>
    </row>
    <row r="520" spans="1:7" ht="18">
      <c r="A520" s="163" t="s">
        <v>96</v>
      </c>
      <c r="B520" s="163"/>
      <c r="C520" s="242"/>
      <c r="D520" s="163"/>
      <c r="E520" s="164"/>
      <c r="F520" s="164"/>
      <c r="G520" s="164"/>
    </row>
    <row r="521" spans="1:7" ht="18">
      <c r="A521" s="163" t="s">
        <v>97</v>
      </c>
      <c r="B521" s="163"/>
      <c r="C521" s="242"/>
      <c r="D521" s="163"/>
      <c r="E521" s="164"/>
      <c r="F521" s="164"/>
      <c r="G521" s="164">
        <v>47801148</v>
      </c>
    </row>
    <row r="522" spans="1:7" ht="18">
      <c r="A522" s="163" t="s">
        <v>98</v>
      </c>
      <c r="B522" s="163"/>
      <c r="C522" s="242"/>
      <c r="D522" s="163"/>
      <c r="E522" s="164"/>
      <c r="F522" s="164"/>
      <c r="G522" s="164"/>
    </row>
    <row r="523" spans="1:7" ht="18">
      <c r="A523" s="163" t="s">
        <v>99</v>
      </c>
      <c r="B523" s="163"/>
      <c r="C523" s="242"/>
      <c r="D523" s="163"/>
      <c r="E523" s="164"/>
      <c r="F523" s="164"/>
      <c r="G523" s="164">
        <v>39755138</v>
      </c>
    </row>
    <row r="524" spans="1:7" ht="18">
      <c r="A524" s="163" t="s">
        <v>100</v>
      </c>
      <c r="B524" s="163"/>
      <c r="C524" s="242"/>
      <c r="D524" s="163"/>
      <c r="E524" s="164"/>
      <c r="F524" s="164"/>
      <c r="G524" s="164"/>
    </row>
    <row r="525" spans="1:7" ht="18">
      <c r="A525" s="163" t="s">
        <v>101</v>
      </c>
      <c r="B525" s="163"/>
      <c r="C525" s="242"/>
      <c r="D525" s="163"/>
      <c r="E525" s="164"/>
      <c r="F525" s="164"/>
      <c r="G525" s="164"/>
    </row>
    <row r="526" spans="1:7" ht="18">
      <c r="A526" s="163" t="s">
        <v>102</v>
      </c>
      <c r="B526" s="163"/>
      <c r="C526" s="242"/>
      <c r="D526" s="163"/>
      <c r="E526" s="164"/>
      <c r="F526" s="164"/>
      <c r="G526" s="164"/>
    </row>
    <row r="527" spans="1:7" ht="18">
      <c r="A527" s="74"/>
      <c r="B527" s="74" t="s">
        <v>736</v>
      </c>
      <c r="C527" s="221"/>
      <c r="D527" s="74"/>
      <c r="E527" s="75"/>
      <c r="F527" s="75">
        <f>SUM(F519:F526)</f>
        <v>558603351</v>
      </c>
      <c r="G527" s="75">
        <f>SUM(G519:G526)</f>
        <v>8063591193</v>
      </c>
    </row>
    <row r="528" spans="1:7" ht="18">
      <c r="A528" s="163"/>
      <c r="B528" s="163"/>
      <c r="C528" s="242"/>
      <c r="D528" s="163"/>
      <c r="E528" s="164"/>
      <c r="F528" s="164"/>
      <c r="G528" s="164"/>
    </row>
    <row r="529" spans="1:7" ht="18">
      <c r="A529" s="163"/>
      <c r="B529" s="163"/>
      <c r="C529" s="242"/>
      <c r="D529" s="163"/>
      <c r="E529" s="164"/>
      <c r="F529" s="164"/>
      <c r="G529" s="164"/>
    </row>
    <row r="530" spans="1:7" ht="18">
      <c r="A530" s="40" t="s">
        <v>103</v>
      </c>
      <c r="E530" s="158"/>
      <c r="F530" s="73" t="s">
        <v>883</v>
      </c>
      <c r="G530" s="73" t="s">
        <v>884</v>
      </c>
    </row>
    <row r="531" spans="1:7" ht="18">
      <c r="A531" s="40" t="s">
        <v>104</v>
      </c>
      <c r="E531" s="158"/>
      <c r="F531" s="203">
        <f>SUM(F532:F533)</f>
        <v>15242223404</v>
      </c>
      <c r="G531" s="203">
        <f>SUM(G532:G533)</f>
        <v>77322776672</v>
      </c>
    </row>
    <row r="532" spans="1:7" ht="18">
      <c r="A532" s="163" t="s">
        <v>105</v>
      </c>
      <c r="B532" s="163"/>
      <c r="C532" s="242"/>
      <c r="D532" s="163"/>
      <c r="E532" s="164"/>
      <c r="F532" s="204"/>
      <c r="G532" s="204">
        <v>0</v>
      </c>
    </row>
    <row r="533" spans="1:7" ht="18">
      <c r="A533" s="163" t="s">
        <v>106</v>
      </c>
      <c r="B533" s="163"/>
      <c r="C533" s="242"/>
      <c r="D533" s="163"/>
      <c r="E533" s="164"/>
      <c r="F533" s="204">
        <v>15242223404</v>
      </c>
      <c r="G533" s="204">
        <v>77322776672</v>
      </c>
    </row>
    <row r="534" spans="1:7" ht="18">
      <c r="A534" s="40" t="s">
        <v>107</v>
      </c>
      <c r="E534" s="158"/>
      <c r="F534" s="205"/>
      <c r="G534" s="205"/>
    </row>
    <row r="535" spans="1:7" ht="18">
      <c r="A535" s="40" t="s">
        <v>108</v>
      </c>
      <c r="E535" s="158"/>
      <c r="F535" s="205"/>
      <c r="G535" s="205"/>
    </row>
    <row r="536" spans="1:7" ht="18">
      <c r="A536" s="40" t="s">
        <v>109</v>
      </c>
      <c r="E536" s="158"/>
      <c r="F536" s="205"/>
      <c r="G536" s="205"/>
    </row>
    <row r="537" spans="1:7" ht="18">
      <c r="A537" s="40" t="s">
        <v>110</v>
      </c>
      <c r="E537" s="158"/>
      <c r="F537" s="45"/>
      <c r="G537" s="45"/>
    </row>
    <row r="538" spans="1:7" ht="18">
      <c r="A538" s="40" t="s">
        <v>111</v>
      </c>
      <c r="E538" s="158"/>
      <c r="F538" s="45"/>
      <c r="G538" s="45"/>
    </row>
    <row r="539" spans="1:7" ht="18">
      <c r="A539" s="40" t="s">
        <v>112</v>
      </c>
      <c r="E539" s="158"/>
      <c r="F539" s="45"/>
      <c r="G539" s="45"/>
    </row>
    <row r="540" spans="1:7" ht="18">
      <c r="A540" s="40" t="s">
        <v>113</v>
      </c>
      <c r="E540" s="158"/>
      <c r="F540" s="45">
        <f>15280566238-F533</f>
        <v>38342834</v>
      </c>
      <c r="G540" s="45">
        <v>510339629</v>
      </c>
    </row>
    <row r="541" spans="3:7" ht="18">
      <c r="C541" s="250" t="s">
        <v>835</v>
      </c>
      <c r="E541" s="158"/>
      <c r="F541" s="46">
        <f>F531+F534+F535+F536+F537+F538+F539+F540</f>
        <v>15280566238</v>
      </c>
      <c r="G541" s="46">
        <f>G531+G534+G535+G536+G537+G538+G539+G540</f>
        <v>77833116301</v>
      </c>
    </row>
    <row r="542" spans="3:7" ht="18">
      <c r="C542" s="250"/>
      <c r="E542" s="158"/>
      <c r="F542" s="46"/>
      <c r="G542" s="46"/>
    </row>
    <row r="543" spans="1:7" ht="18">
      <c r="A543" s="195" t="s">
        <v>114</v>
      </c>
      <c r="B543" s="196"/>
      <c r="C543" s="249"/>
      <c r="D543" s="196"/>
      <c r="E543" s="197"/>
      <c r="F543" s="73" t="s">
        <v>883</v>
      </c>
      <c r="G543" s="73" t="s">
        <v>884</v>
      </c>
    </row>
    <row r="544" spans="1:7" ht="18">
      <c r="A544" s="169" t="s">
        <v>115</v>
      </c>
      <c r="B544" s="170"/>
      <c r="C544" s="245"/>
      <c r="D544" s="170"/>
      <c r="E544" s="198"/>
      <c r="F544" s="172">
        <v>214602717</v>
      </c>
      <c r="G544" s="172">
        <v>22052648141</v>
      </c>
    </row>
    <row r="545" spans="1:7" ht="18">
      <c r="A545" s="173" t="s">
        <v>116</v>
      </c>
      <c r="B545" s="174"/>
      <c r="C545" s="246"/>
      <c r="D545" s="174"/>
      <c r="E545" s="199"/>
      <c r="F545" s="176"/>
      <c r="G545" s="176"/>
    </row>
    <row r="546" spans="1:7" ht="18">
      <c r="A546" s="169" t="s">
        <v>117</v>
      </c>
      <c r="B546" s="170"/>
      <c r="C546" s="245"/>
      <c r="D546" s="170"/>
      <c r="E546" s="198"/>
      <c r="F546" s="172"/>
      <c r="G546" s="172"/>
    </row>
    <row r="547" spans="1:7" ht="18">
      <c r="A547" s="173" t="s">
        <v>118</v>
      </c>
      <c r="B547" s="174"/>
      <c r="C547" s="246"/>
      <c r="D547" s="174"/>
      <c r="E547" s="199"/>
      <c r="F547" s="176"/>
      <c r="G547" s="176"/>
    </row>
    <row r="548" spans="1:7" ht="18">
      <c r="A548" s="173" t="s">
        <v>119</v>
      </c>
      <c r="B548" s="174"/>
      <c r="C548" s="246"/>
      <c r="D548" s="174"/>
      <c r="E548" s="199"/>
      <c r="F548" s="176">
        <f>F544+F547</f>
        <v>214602717</v>
      </c>
      <c r="G548" s="176">
        <f>G544+G547</f>
        <v>22052648141</v>
      </c>
    </row>
    <row r="549" spans="5:7" ht="18">
      <c r="E549" s="158"/>
      <c r="F549" s="158"/>
      <c r="G549" s="158"/>
    </row>
    <row r="550" spans="1:7" ht="18">
      <c r="A550" s="195" t="s">
        <v>120</v>
      </c>
      <c r="B550" s="196"/>
      <c r="C550" s="249"/>
      <c r="D550" s="196"/>
      <c r="E550" s="197"/>
      <c r="F550" s="73" t="s">
        <v>883</v>
      </c>
      <c r="G550" s="73" t="s">
        <v>884</v>
      </c>
    </row>
    <row r="551" spans="1:7" ht="18">
      <c r="A551" s="169" t="s">
        <v>121</v>
      </c>
      <c r="B551" s="170"/>
      <c r="C551" s="245"/>
      <c r="D551" s="170"/>
      <c r="E551" s="198"/>
      <c r="F551" s="172"/>
      <c r="G551" s="172"/>
    </row>
    <row r="552" spans="1:7" ht="18">
      <c r="A552" s="173" t="s">
        <v>122</v>
      </c>
      <c r="B552" s="174"/>
      <c r="C552" s="246"/>
      <c r="D552" s="174"/>
      <c r="E552" s="199"/>
      <c r="F552" s="176"/>
      <c r="G552" s="176"/>
    </row>
    <row r="553" spans="1:7" ht="18">
      <c r="A553" s="169" t="s">
        <v>121</v>
      </c>
      <c r="B553" s="170"/>
      <c r="C553" s="245"/>
      <c r="D553" s="170"/>
      <c r="E553" s="198"/>
      <c r="F553" s="172"/>
      <c r="G553" s="172"/>
    </row>
    <row r="554" spans="1:7" ht="18">
      <c r="A554" s="173" t="s">
        <v>123</v>
      </c>
      <c r="B554" s="174"/>
      <c r="C554" s="246"/>
      <c r="D554" s="174"/>
      <c r="E554" s="199"/>
      <c r="F554" s="176"/>
      <c r="G554" s="176"/>
    </row>
    <row r="555" spans="1:7" ht="18">
      <c r="A555" s="169" t="s">
        <v>124</v>
      </c>
      <c r="B555" s="170"/>
      <c r="C555" s="245"/>
      <c r="D555" s="170"/>
      <c r="E555" s="198"/>
      <c r="F555" s="172"/>
      <c r="G555" s="172"/>
    </row>
    <row r="556" spans="1:7" ht="18">
      <c r="A556" s="173" t="s">
        <v>125</v>
      </c>
      <c r="B556" s="174"/>
      <c r="C556" s="246"/>
      <c r="D556" s="174"/>
      <c r="E556" s="206"/>
      <c r="F556" s="176"/>
      <c r="G556" s="206"/>
    </row>
    <row r="557" spans="1:7" ht="18">
      <c r="A557" s="169" t="s">
        <v>124</v>
      </c>
      <c r="B557" s="170"/>
      <c r="C557" s="245"/>
      <c r="D557" s="170"/>
      <c r="E557" s="194"/>
      <c r="F557" s="172"/>
      <c r="G557" s="194"/>
    </row>
    <row r="558" spans="1:7" ht="18">
      <c r="A558" s="173" t="s">
        <v>126</v>
      </c>
      <c r="B558" s="174"/>
      <c r="C558" s="246"/>
      <c r="D558" s="174"/>
      <c r="E558" s="206"/>
      <c r="F558" s="176"/>
      <c r="G558" s="206"/>
    </row>
    <row r="559" spans="1:7" ht="18">
      <c r="A559" s="169" t="s">
        <v>124</v>
      </c>
      <c r="B559" s="170"/>
      <c r="C559" s="245"/>
      <c r="D559" s="170"/>
      <c r="E559" s="194"/>
      <c r="F559" s="172"/>
      <c r="G559" s="194"/>
    </row>
    <row r="560" spans="1:7" ht="18">
      <c r="A560" s="173" t="s">
        <v>127</v>
      </c>
      <c r="B560" s="174"/>
      <c r="C560" s="246"/>
      <c r="D560" s="174"/>
      <c r="E560" s="199"/>
      <c r="F560" s="176"/>
      <c r="G560" s="176"/>
    </row>
    <row r="561" spans="1:7" ht="18">
      <c r="A561" s="173" t="s">
        <v>128</v>
      </c>
      <c r="B561" s="174"/>
      <c r="C561" s="246"/>
      <c r="D561" s="174"/>
      <c r="E561" s="199"/>
      <c r="F561" s="176"/>
      <c r="G561" s="176"/>
    </row>
    <row r="562" spans="5:7" ht="18">
      <c r="E562" s="158"/>
      <c r="F562" s="158"/>
      <c r="G562" s="158"/>
    </row>
    <row r="563" spans="1:7" ht="18">
      <c r="A563" s="40" t="s">
        <v>129</v>
      </c>
      <c r="E563" s="158"/>
      <c r="F563" s="73" t="s">
        <v>883</v>
      </c>
      <c r="G563" s="73" t="s">
        <v>884</v>
      </c>
    </row>
    <row r="564" spans="1:7" ht="18">
      <c r="A564" s="40" t="s">
        <v>130</v>
      </c>
      <c r="E564" s="45"/>
      <c r="F564" s="45">
        <f>SUM(F565:F567)</f>
        <v>74959994508</v>
      </c>
      <c r="G564" s="45">
        <f>SUM(G565:G567)</f>
        <v>337063061526</v>
      </c>
    </row>
    <row r="565" spans="1:7" ht="18">
      <c r="A565" s="163" t="s">
        <v>131</v>
      </c>
      <c r="B565" s="163"/>
      <c r="C565" s="242"/>
      <c r="D565" s="163"/>
      <c r="E565" s="76"/>
      <c r="F565" s="201">
        <v>63199242119</v>
      </c>
      <c r="G565" s="201">
        <v>276431720660</v>
      </c>
    </row>
    <row r="566" spans="1:7" ht="18">
      <c r="A566" s="163" t="s">
        <v>132</v>
      </c>
      <c r="B566" s="163"/>
      <c r="C566" s="242"/>
      <c r="D566" s="163"/>
      <c r="E566" s="76"/>
      <c r="F566" s="201">
        <v>7531247780</v>
      </c>
      <c r="G566" s="201">
        <v>40927419711</v>
      </c>
    </row>
    <row r="567" spans="1:7" ht="18">
      <c r="A567" s="163" t="s">
        <v>133</v>
      </c>
      <c r="B567" s="163"/>
      <c r="C567" s="242"/>
      <c r="D567" s="163"/>
      <c r="E567" s="76"/>
      <c r="F567" s="201">
        <v>4229504609</v>
      </c>
      <c r="G567" s="201">
        <v>19703921155</v>
      </c>
    </row>
    <row r="568" spans="1:7" ht="18">
      <c r="A568" s="40" t="s">
        <v>134</v>
      </c>
      <c r="E568" s="45"/>
      <c r="F568" s="45">
        <f>SUM(F569:F571)</f>
        <v>77114239857</v>
      </c>
      <c r="G568" s="45">
        <f>SUM(G569:G571)</f>
        <v>456142306555</v>
      </c>
    </row>
    <row r="569" spans="1:7" ht="18">
      <c r="A569" s="163" t="s">
        <v>135</v>
      </c>
      <c r="B569" s="163"/>
      <c r="C569" s="242"/>
      <c r="D569" s="163"/>
      <c r="E569" s="76"/>
      <c r="F569" s="201">
        <v>69226067300</v>
      </c>
      <c r="G569" s="201">
        <v>420693000000</v>
      </c>
    </row>
    <row r="570" spans="1:7" ht="18">
      <c r="A570" s="163" t="s">
        <v>136</v>
      </c>
      <c r="B570" s="163"/>
      <c r="C570" s="242"/>
      <c r="D570" s="163"/>
      <c r="E570" s="76"/>
      <c r="F570" s="201">
        <v>6650395896</v>
      </c>
      <c r="G570" s="201">
        <v>29530947988</v>
      </c>
    </row>
    <row r="571" spans="1:7" ht="21">
      <c r="A571" s="163" t="s">
        <v>170</v>
      </c>
      <c r="B571" s="163"/>
      <c r="C571" s="242"/>
      <c r="D571" s="163"/>
      <c r="E571" s="76"/>
      <c r="F571" s="201">
        <v>1237776661</v>
      </c>
      <c r="G571" s="201">
        <v>5918358567</v>
      </c>
    </row>
    <row r="572" spans="1:7" ht="18">
      <c r="A572" s="40" t="s">
        <v>137</v>
      </c>
      <c r="E572" s="45"/>
      <c r="F572" s="45">
        <v>53956801249</v>
      </c>
      <c r="G572" s="45">
        <v>160136561034</v>
      </c>
    </row>
    <row r="573" spans="1:7" ht="18">
      <c r="A573" s="40" t="s">
        <v>138</v>
      </c>
      <c r="E573" s="45"/>
      <c r="F573" s="45">
        <v>31265868422</v>
      </c>
      <c r="G573" s="45">
        <v>259818976728</v>
      </c>
    </row>
    <row r="574" spans="1:7" ht="18">
      <c r="A574" s="40" t="s">
        <v>139</v>
      </c>
      <c r="E574" s="45"/>
      <c r="F574" s="45">
        <v>33658438845</v>
      </c>
      <c r="G574" s="45">
        <v>132550388471</v>
      </c>
    </row>
    <row r="575" spans="3:7" ht="18">
      <c r="C575" s="250" t="s">
        <v>835</v>
      </c>
      <c r="E575" s="45"/>
      <c r="F575" s="46">
        <f>F564+F568+F572+F573+F574</f>
        <v>270955342881</v>
      </c>
      <c r="G575" s="46">
        <f>G564+G568+G572+G573+G574</f>
        <v>1345711294314</v>
      </c>
    </row>
    <row r="576" spans="5:7" ht="18">
      <c r="E576" s="158"/>
      <c r="F576" s="158"/>
      <c r="G576" s="158"/>
    </row>
    <row r="577" spans="5:7" ht="18">
      <c r="E577" s="158"/>
      <c r="F577" s="158"/>
      <c r="G577" s="158"/>
    </row>
    <row r="578" spans="1:7" ht="18.75">
      <c r="A578" s="207" t="s">
        <v>140</v>
      </c>
      <c r="E578" s="158"/>
      <c r="F578" s="200"/>
      <c r="G578" s="200"/>
    </row>
    <row r="579" spans="1:7" ht="18">
      <c r="A579" s="40" t="s">
        <v>141</v>
      </c>
      <c r="E579" s="158"/>
      <c r="F579" s="158"/>
      <c r="G579" s="208"/>
    </row>
    <row r="580" spans="1:7" ht="18">
      <c r="A580" s="40" t="s">
        <v>142</v>
      </c>
      <c r="E580" s="158"/>
      <c r="F580" s="45"/>
      <c r="G580" s="178"/>
    </row>
    <row r="581" spans="2:7" ht="18">
      <c r="B581" s="209"/>
      <c r="C581" s="242"/>
      <c r="D581" s="209"/>
      <c r="E581" s="209"/>
      <c r="F581" s="205" t="s">
        <v>883</v>
      </c>
      <c r="G581" s="205" t="s">
        <v>884</v>
      </c>
    </row>
    <row r="582" spans="1:7" ht="18">
      <c r="A582" s="43" t="s">
        <v>143</v>
      </c>
      <c r="B582" s="43"/>
      <c r="C582" s="101"/>
      <c r="D582" s="43"/>
      <c r="E582" s="43"/>
      <c r="F582" s="209"/>
      <c r="G582" s="209"/>
    </row>
    <row r="583" spans="1:7" ht="18">
      <c r="A583" s="40" t="s">
        <v>144</v>
      </c>
      <c r="F583" s="158"/>
      <c r="G583" s="208"/>
    </row>
    <row r="584" spans="1:7" ht="18">
      <c r="A584" s="40" t="s">
        <v>145</v>
      </c>
      <c r="F584" s="158"/>
      <c r="G584" s="178"/>
    </row>
    <row r="585" spans="1:7" ht="18">
      <c r="A585" s="40" t="s">
        <v>146</v>
      </c>
      <c r="F585" s="158"/>
      <c r="G585" s="208"/>
    </row>
    <row r="586" ht="18">
      <c r="A586" s="40" t="s">
        <v>147</v>
      </c>
    </row>
    <row r="587" ht="18">
      <c r="A587" s="40" t="s">
        <v>148</v>
      </c>
    </row>
    <row r="588" ht="18">
      <c r="A588" s="40" t="s">
        <v>149</v>
      </c>
    </row>
    <row r="589" ht="18">
      <c r="A589" s="210" t="s">
        <v>150</v>
      </c>
    </row>
    <row r="590" spans="1:7" ht="18">
      <c r="A590" s="40" t="s">
        <v>151</v>
      </c>
      <c r="F590" s="158"/>
      <c r="G590" s="158"/>
    </row>
    <row r="591" spans="1:7" ht="18">
      <c r="A591" s="40" t="s">
        <v>152</v>
      </c>
      <c r="F591" s="158"/>
      <c r="G591" s="158"/>
    </row>
    <row r="592" ht="18">
      <c r="A592" s="40" t="s">
        <v>153</v>
      </c>
    </row>
    <row r="593" ht="18">
      <c r="A593" s="40" t="s">
        <v>154</v>
      </c>
    </row>
    <row r="594" ht="18">
      <c r="A594" s="40" t="s">
        <v>155</v>
      </c>
    </row>
    <row r="595" ht="18">
      <c r="A595" s="40" t="s">
        <v>156</v>
      </c>
    </row>
    <row r="596" ht="18">
      <c r="A596" s="40" t="s">
        <v>157</v>
      </c>
    </row>
    <row r="597" ht="18">
      <c r="A597" s="40" t="s">
        <v>185</v>
      </c>
    </row>
    <row r="598" ht="18">
      <c r="A598" s="40" t="s">
        <v>186</v>
      </c>
    </row>
    <row r="599" ht="18">
      <c r="A599" s="40" t="s">
        <v>187</v>
      </c>
    </row>
    <row r="600" ht="18">
      <c r="A600" s="40" t="s">
        <v>188</v>
      </c>
    </row>
    <row r="601" ht="18">
      <c r="A601" s="40" t="s">
        <v>189</v>
      </c>
    </row>
    <row r="603" spans="1:3" ht="18.75">
      <c r="A603" s="103" t="s">
        <v>190</v>
      </c>
      <c r="B603" s="103"/>
      <c r="C603" s="251"/>
    </row>
    <row r="604" ht="18">
      <c r="A604" s="40" t="s">
        <v>191</v>
      </c>
    </row>
    <row r="605" ht="18">
      <c r="A605" s="40" t="s">
        <v>192</v>
      </c>
    </row>
    <row r="606" ht="18">
      <c r="A606" s="40" t="s">
        <v>193</v>
      </c>
    </row>
    <row r="607" ht="18">
      <c r="A607" s="40" t="s">
        <v>241</v>
      </c>
    </row>
    <row r="608" ht="18">
      <c r="A608" s="40" t="s">
        <v>242</v>
      </c>
    </row>
    <row r="609" ht="18">
      <c r="A609" s="40" t="s">
        <v>243</v>
      </c>
    </row>
    <row r="610" spans="1:7" ht="18">
      <c r="A610" s="40" t="s">
        <v>244</v>
      </c>
      <c r="E610" s="211"/>
      <c r="F610" s="211"/>
      <c r="G610" s="211"/>
    </row>
    <row r="611" ht="18">
      <c r="A611" s="40" t="s">
        <v>245</v>
      </c>
    </row>
    <row r="615" ht="18">
      <c r="A615" s="40" t="s">
        <v>246</v>
      </c>
    </row>
    <row r="617" ht="18">
      <c r="D617" s="40" t="s">
        <v>171</v>
      </c>
    </row>
    <row r="618" spans="1:7" ht="18.75">
      <c r="A618" s="103" t="s">
        <v>247</v>
      </c>
      <c r="B618" s="103"/>
      <c r="C618" s="251"/>
      <c r="D618" s="103" t="s">
        <v>172</v>
      </c>
      <c r="E618" s="103"/>
      <c r="F618" s="103"/>
      <c r="G618" s="103"/>
    </row>
    <row r="622" spans="1:3" ht="18">
      <c r="A622" s="40" t="s">
        <v>248</v>
      </c>
      <c r="C622" s="91" t="s">
        <v>173</v>
      </c>
    </row>
    <row r="624" spans="1:7" ht="18.75">
      <c r="A624" s="103"/>
      <c r="B624" s="103"/>
      <c r="C624" s="251"/>
      <c r="D624" s="103"/>
      <c r="E624" s="103"/>
      <c r="F624" s="103"/>
      <c r="G624" s="103"/>
    </row>
    <row r="650" ht="18">
      <c r="D650" s="212"/>
    </row>
  </sheetData>
  <sheetProtection/>
  <mergeCells count="4">
    <mergeCell ref="B373:D373"/>
    <mergeCell ref="E373:G373"/>
    <mergeCell ref="A3:G3"/>
    <mergeCell ref="A4:G4"/>
  </mergeCells>
  <printOptions/>
  <pageMargins left="0" right="0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7109375" style="2" customWidth="1"/>
    <col min="2" max="2" width="45.57421875" style="2" hidden="1" customWidth="1"/>
    <col min="3" max="3" width="5.28125" style="106" hidden="1" customWidth="1"/>
    <col min="4" max="4" width="6.140625" style="2" hidden="1" customWidth="1"/>
    <col min="5" max="5" width="17.00390625" style="108" hidden="1" customWidth="1"/>
    <col min="6" max="6" width="17.7109375" style="108" hidden="1" customWidth="1"/>
    <col min="7" max="7" width="13.57421875" style="108" hidden="1" customWidth="1"/>
    <col min="8" max="8" width="6.140625" style="108" hidden="1" customWidth="1"/>
    <col min="9" max="9" width="6.57421875" style="2" hidden="1" customWidth="1"/>
    <col min="10" max="10" width="47.140625" style="2" customWidth="1"/>
    <col min="11" max="11" width="9.57421875" style="2" customWidth="1"/>
    <col min="12" max="12" width="17.28125" style="4" customWidth="1"/>
    <col min="13" max="13" width="17.421875" style="2" customWidth="1"/>
    <col min="14" max="16384" width="9.140625" style="2" customWidth="1"/>
  </cols>
  <sheetData>
    <row r="1" spans="1:12" ht="16.5" customHeight="1">
      <c r="A1" s="1" t="s">
        <v>540</v>
      </c>
      <c r="B1" s="1" t="s">
        <v>194</v>
      </c>
      <c r="D1" s="1"/>
      <c r="E1" s="107"/>
      <c r="L1" s="3" t="s">
        <v>541</v>
      </c>
    </row>
    <row r="2" spans="1:5" ht="10.5" customHeight="1">
      <c r="A2" s="1" t="s">
        <v>542</v>
      </c>
      <c r="B2" s="1"/>
      <c r="D2" s="1"/>
      <c r="E2" s="107"/>
    </row>
    <row r="3" spans="1:13" ht="25.5" customHeight="1">
      <c r="A3" s="270" t="s">
        <v>84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4.25" customHeight="1">
      <c r="A4" s="271" t="s">
        <v>595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5:9" ht="6.75" customHeight="1">
      <c r="E5" s="107"/>
      <c r="I5" s="5"/>
    </row>
    <row r="6" spans="2:13" s="6" customFormat="1" ht="18.75" customHeight="1">
      <c r="B6" s="109" t="s">
        <v>195</v>
      </c>
      <c r="C6" s="110" t="s">
        <v>196</v>
      </c>
      <c r="D6" s="111"/>
      <c r="E6" s="112" t="str">
        <f>'[2]KQKD'!D7</f>
        <v>Năm 2007</v>
      </c>
      <c r="F6" s="112" t="str">
        <f>'[2]KQKD'!E7</f>
        <v>Năm 2006</v>
      </c>
      <c r="G6" s="113"/>
      <c r="H6" s="113"/>
      <c r="I6" s="114"/>
      <c r="J6" s="7" t="s">
        <v>252</v>
      </c>
      <c r="K6" s="7" t="s">
        <v>492</v>
      </c>
      <c r="L6" s="8" t="s">
        <v>494</v>
      </c>
      <c r="M6" s="8" t="s">
        <v>495</v>
      </c>
    </row>
    <row r="7" spans="2:13" s="6" customFormat="1" ht="12.75">
      <c r="B7" s="115"/>
      <c r="C7" s="116"/>
      <c r="D7" s="116"/>
      <c r="E7" s="117"/>
      <c r="F7" s="113"/>
      <c r="G7" s="113"/>
      <c r="H7" s="113"/>
      <c r="I7" s="114"/>
      <c r="J7" s="9"/>
      <c r="K7" s="7"/>
      <c r="L7" s="10"/>
      <c r="M7" s="11"/>
    </row>
    <row r="8" spans="1:13" ht="30.75" customHeight="1">
      <c r="A8" s="5"/>
      <c r="B8" s="118" t="s">
        <v>197</v>
      </c>
      <c r="C8" s="119"/>
      <c r="D8" s="118"/>
      <c r="E8" s="120"/>
      <c r="F8" s="120"/>
      <c r="G8" s="120"/>
      <c r="H8" s="120"/>
      <c r="J8" s="12" t="s">
        <v>543</v>
      </c>
      <c r="K8" s="13"/>
      <c r="L8" s="14"/>
      <c r="M8" s="15">
        <f>'[1]LCTT'!$L$4</f>
        <v>0</v>
      </c>
    </row>
    <row r="9" spans="1:13" s="1" customFormat="1" ht="18" customHeight="1">
      <c r="A9" s="17"/>
      <c r="B9" s="121" t="s">
        <v>198</v>
      </c>
      <c r="C9" s="122" t="s">
        <v>497</v>
      </c>
      <c r="D9" s="118"/>
      <c r="E9" s="123"/>
      <c r="F9" s="124"/>
      <c r="G9" s="124"/>
      <c r="H9" s="123"/>
      <c r="J9" s="18" t="s">
        <v>544</v>
      </c>
      <c r="K9" s="19" t="s">
        <v>497</v>
      </c>
      <c r="L9" s="125">
        <v>856910869</v>
      </c>
      <c r="M9" s="20">
        <v>77089148142</v>
      </c>
    </row>
    <row r="10" spans="1:13" ht="18" customHeight="1">
      <c r="A10" s="5"/>
      <c r="B10" s="121" t="s">
        <v>199</v>
      </c>
      <c r="C10" s="128"/>
      <c r="D10" s="129"/>
      <c r="E10" s="120"/>
      <c r="F10" s="120"/>
      <c r="G10" s="127"/>
      <c r="H10" s="130"/>
      <c r="J10" s="18" t="s">
        <v>545</v>
      </c>
      <c r="K10" s="22"/>
      <c r="L10" s="14"/>
      <c r="M10" s="15"/>
    </row>
    <row r="11" spans="1:13" ht="18" customHeight="1">
      <c r="A11" s="5"/>
      <c r="B11" s="131" t="s">
        <v>200</v>
      </c>
      <c r="C11" s="122" t="s">
        <v>500</v>
      </c>
      <c r="D11" s="132"/>
      <c r="E11" s="120"/>
      <c r="F11" s="127"/>
      <c r="G11" s="127"/>
      <c r="H11" s="120"/>
      <c r="J11" s="23" t="s">
        <v>546</v>
      </c>
      <c r="K11" s="19" t="s">
        <v>500</v>
      </c>
      <c r="L11" s="133">
        <v>56937200847</v>
      </c>
      <c r="M11" s="15">
        <v>176505172128</v>
      </c>
    </row>
    <row r="12" spans="1:13" ht="18" customHeight="1">
      <c r="A12" s="5"/>
      <c r="B12" s="131" t="s">
        <v>201</v>
      </c>
      <c r="C12" s="126" t="s">
        <v>547</v>
      </c>
      <c r="D12" s="132"/>
      <c r="E12" s="120"/>
      <c r="F12" s="120"/>
      <c r="G12" s="127"/>
      <c r="H12" s="120"/>
      <c r="J12" s="23" t="s">
        <v>548</v>
      </c>
      <c r="K12" s="19" t="s">
        <v>547</v>
      </c>
      <c r="L12" s="14">
        <f>SUM('[2]NhapsolieuLCTT'!C17:C20)</f>
        <v>0</v>
      </c>
      <c r="M12" s="15">
        <v>0</v>
      </c>
    </row>
    <row r="13" spans="1:13" ht="18" customHeight="1">
      <c r="A13" s="5"/>
      <c r="B13" s="131" t="s">
        <v>202</v>
      </c>
      <c r="C13" s="126" t="s">
        <v>549</v>
      </c>
      <c r="D13" s="132"/>
      <c r="E13" s="120"/>
      <c r="F13" s="120">
        <v>0</v>
      </c>
      <c r="G13" s="127"/>
      <c r="H13" s="120"/>
      <c r="J13" s="23" t="s">
        <v>550</v>
      </c>
      <c r="K13" s="16" t="s">
        <v>549</v>
      </c>
      <c r="L13" s="14">
        <f>'[2]NhapsolieuLCTT'!C22</f>
        <v>0</v>
      </c>
      <c r="M13" s="15">
        <v>0</v>
      </c>
    </row>
    <row r="14" spans="1:13" ht="18" customHeight="1">
      <c r="A14" s="5"/>
      <c r="B14" s="132" t="s">
        <v>203</v>
      </c>
      <c r="C14" s="122" t="s">
        <v>551</v>
      </c>
      <c r="D14" s="132"/>
      <c r="E14" s="120"/>
      <c r="F14" s="127"/>
      <c r="G14" s="127"/>
      <c r="H14" s="120"/>
      <c r="J14" s="23" t="s">
        <v>552</v>
      </c>
      <c r="K14" s="19" t="s">
        <v>551</v>
      </c>
      <c r="L14" s="133">
        <v>-558603351</v>
      </c>
      <c r="M14" s="14">
        <v>-8063591193</v>
      </c>
    </row>
    <row r="15" spans="1:13" ht="18" customHeight="1">
      <c r="A15" s="5"/>
      <c r="B15" s="132" t="s">
        <v>204</v>
      </c>
      <c r="C15" s="122" t="s">
        <v>553</v>
      </c>
      <c r="D15" s="132"/>
      <c r="E15" s="24"/>
      <c r="F15" s="127"/>
      <c r="G15" s="127"/>
      <c r="H15" s="120"/>
      <c r="J15" s="23" t="s">
        <v>554</v>
      </c>
      <c r="K15" s="19" t="s">
        <v>553</v>
      </c>
      <c r="L15" s="133">
        <v>15242223404</v>
      </c>
      <c r="M15" s="15">
        <v>77322776672</v>
      </c>
    </row>
    <row r="16" spans="1:13" ht="29.25" customHeight="1">
      <c r="A16" s="5"/>
      <c r="B16" s="121" t="s">
        <v>205</v>
      </c>
      <c r="C16" s="122" t="s">
        <v>555</v>
      </c>
      <c r="D16" s="118"/>
      <c r="E16" s="123">
        <f>SUM(E9:E15)</f>
        <v>0</v>
      </c>
      <c r="F16" s="123">
        <f>SUM(F9:F15)</f>
        <v>0</v>
      </c>
      <c r="G16" s="123"/>
      <c r="H16" s="123"/>
      <c r="J16" s="25" t="s">
        <v>556</v>
      </c>
      <c r="K16" s="26" t="s">
        <v>555</v>
      </c>
      <c r="L16" s="20">
        <f>SUM(L9:L15)</f>
        <v>72477731769</v>
      </c>
      <c r="M16" s="20">
        <v>322853505749</v>
      </c>
    </row>
    <row r="17" spans="1:13" ht="18" customHeight="1">
      <c r="A17" s="5"/>
      <c r="B17" s="132" t="s">
        <v>206</v>
      </c>
      <c r="C17" s="122" t="s">
        <v>557</v>
      </c>
      <c r="D17" s="132"/>
      <c r="E17" s="120"/>
      <c r="F17" s="120"/>
      <c r="G17" s="120"/>
      <c r="H17" s="120"/>
      <c r="J17" s="23" t="s">
        <v>558</v>
      </c>
      <c r="K17" s="19" t="s">
        <v>557</v>
      </c>
      <c r="L17" s="133">
        <f>80342886495-10554493290</f>
        <v>69788393205</v>
      </c>
      <c r="M17" s="14">
        <v>-88675674658</v>
      </c>
    </row>
    <row r="18" spans="1:13" ht="18" customHeight="1">
      <c r="A18" s="5"/>
      <c r="B18" s="132" t="s">
        <v>207</v>
      </c>
      <c r="C18" s="122" t="s">
        <v>502</v>
      </c>
      <c r="D18" s="132"/>
      <c r="E18" s="120"/>
      <c r="F18" s="120"/>
      <c r="G18" s="120"/>
      <c r="H18" s="120"/>
      <c r="J18" s="23" t="s">
        <v>559</v>
      </c>
      <c r="K18" s="16" t="s">
        <v>502</v>
      </c>
      <c r="L18" s="14">
        <v>-61374436917</v>
      </c>
      <c r="M18" s="14">
        <v>-13485158926</v>
      </c>
    </row>
    <row r="19" spans="1:13" ht="28.5" customHeight="1">
      <c r="A19" s="5"/>
      <c r="B19" s="132" t="s">
        <v>208</v>
      </c>
      <c r="C19" s="122" t="s">
        <v>504</v>
      </c>
      <c r="D19" s="132"/>
      <c r="E19" s="120"/>
      <c r="F19" s="120"/>
      <c r="G19" s="120"/>
      <c r="H19" s="120"/>
      <c r="J19" s="23" t="s">
        <v>560</v>
      </c>
      <c r="K19" s="16" t="s">
        <v>504</v>
      </c>
      <c r="L19" s="14">
        <v>-123045170698</v>
      </c>
      <c r="M19" s="15">
        <v>47647332054</v>
      </c>
    </row>
    <row r="20" spans="1:13" ht="18" customHeight="1">
      <c r="A20" s="5"/>
      <c r="B20" s="132" t="s">
        <v>209</v>
      </c>
      <c r="C20" s="126" t="s">
        <v>210</v>
      </c>
      <c r="D20" s="132"/>
      <c r="E20" s="120"/>
      <c r="F20" s="120"/>
      <c r="G20" s="120"/>
      <c r="H20" s="120"/>
      <c r="J20" s="23" t="s">
        <v>561</v>
      </c>
      <c r="K20" s="27">
        <v>12</v>
      </c>
      <c r="L20" s="133">
        <v>777371082</v>
      </c>
      <c r="M20" s="15">
        <v>8206448577</v>
      </c>
    </row>
    <row r="21" spans="1:13" ht="18" customHeight="1">
      <c r="A21" s="5"/>
      <c r="B21" s="135" t="s">
        <v>211</v>
      </c>
      <c r="C21" s="136" t="s">
        <v>212</v>
      </c>
      <c r="D21" s="135"/>
      <c r="E21" s="120"/>
      <c r="F21" s="120"/>
      <c r="G21" s="120"/>
      <c r="H21" s="120"/>
      <c r="J21" s="23" t="s">
        <v>562</v>
      </c>
      <c r="K21" s="27">
        <v>13</v>
      </c>
      <c r="L21" s="133">
        <v>-14520294099</v>
      </c>
      <c r="M21" s="14">
        <v>-69647950896</v>
      </c>
    </row>
    <row r="22" spans="1:13" ht="18" customHeight="1">
      <c r="A22" s="5"/>
      <c r="B22" s="135" t="s">
        <v>213</v>
      </c>
      <c r="C22" s="136">
        <v>14</v>
      </c>
      <c r="D22" s="135"/>
      <c r="E22" s="120"/>
      <c r="F22" s="120"/>
      <c r="G22" s="120"/>
      <c r="H22" s="120"/>
      <c r="J22" s="23" t="s">
        <v>563</v>
      </c>
      <c r="K22" s="27">
        <v>14</v>
      </c>
      <c r="L22" s="133">
        <v>-10940146075</v>
      </c>
      <c r="M22" s="14">
        <v>-15036898539</v>
      </c>
    </row>
    <row r="23" spans="1:13" ht="18" customHeight="1">
      <c r="A23" s="5"/>
      <c r="B23" s="132" t="s">
        <v>214</v>
      </c>
      <c r="C23" s="126" t="s">
        <v>215</v>
      </c>
      <c r="D23" s="132"/>
      <c r="E23" s="120"/>
      <c r="F23" s="120"/>
      <c r="G23" s="120"/>
      <c r="H23" s="120"/>
      <c r="J23" s="23" t="s">
        <v>564</v>
      </c>
      <c r="K23" s="27">
        <v>15</v>
      </c>
      <c r="L23" s="133">
        <v>1998111447</v>
      </c>
      <c r="M23" s="15">
        <v>18141533409</v>
      </c>
    </row>
    <row r="24" spans="1:13" ht="18" customHeight="1">
      <c r="A24" s="5"/>
      <c r="B24" s="132" t="s">
        <v>216</v>
      </c>
      <c r="C24" s="126" t="s">
        <v>217</v>
      </c>
      <c r="D24" s="132"/>
      <c r="E24" s="120"/>
      <c r="F24" s="120"/>
      <c r="G24" s="120"/>
      <c r="H24" s="120"/>
      <c r="J24" s="23" t="s">
        <v>565</v>
      </c>
      <c r="K24" s="27">
        <v>16</v>
      </c>
      <c r="L24" s="133">
        <v>-1565453000</v>
      </c>
      <c r="M24" s="14">
        <v>-119909334162</v>
      </c>
    </row>
    <row r="25" spans="1:13" s="1" customFormat="1" ht="18" customHeight="1">
      <c r="A25" s="17"/>
      <c r="B25" s="121" t="s">
        <v>218</v>
      </c>
      <c r="C25" s="122" t="s">
        <v>507</v>
      </c>
      <c r="D25" s="118"/>
      <c r="E25" s="123">
        <f>SUM(E16:E24)</f>
        <v>0</v>
      </c>
      <c r="F25" s="123">
        <f>SUM(F16:F24)</f>
        <v>0</v>
      </c>
      <c r="H25" s="123"/>
      <c r="I25" s="137"/>
      <c r="J25" s="18" t="s">
        <v>566</v>
      </c>
      <c r="K25" s="28">
        <v>20</v>
      </c>
      <c r="L25" s="20">
        <f>SUM(L16:L24)</f>
        <v>-66403893286</v>
      </c>
      <c r="M25" s="20">
        <v>90093802608</v>
      </c>
    </row>
    <row r="26" spans="1:13" ht="18" customHeight="1">
      <c r="A26" s="5"/>
      <c r="B26" s="118" t="s">
        <v>219</v>
      </c>
      <c r="C26" s="134"/>
      <c r="D26" s="118"/>
      <c r="E26" s="120"/>
      <c r="F26" s="120"/>
      <c r="G26" s="120"/>
      <c r="H26" s="120"/>
      <c r="J26" s="29" t="s">
        <v>567</v>
      </c>
      <c r="K26" s="30"/>
      <c r="L26" s="20"/>
      <c r="M26" s="15"/>
    </row>
    <row r="27" spans="1:13" ht="31.5" customHeight="1">
      <c r="A27" s="5"/>
      <c r="B27" s="132" t="s">
        <v>220</v>
      </c>
      <c r="C27" s="122" t="s">
        <v>509</v>
      </c>
      <c r="D27" s="132"/>
      <c r="E27" s="120"/>
      <c r="F27" s="120"/>
      <c r="G27" s="120"/>
      <c r="H27" s="120"/>
      <c r="J27" s="23" t="s">
        <v>568</v>
      </c>
      <c r="K27" s="16" t="s">
        <v>509</v>
      </c>
      <c r="L27" s="133">
        <v>-11165302285</v>
      </c>
      <c r="M27" s="14">
        <v>-146187450289</v>
      </c>
    </row>
    <row r="28" spans="1:13" ht="28.5" customHeight="1">
      <c r="A28" s="5"/>
      <c r="B28" s="132" t="s">
        <v>221</v>
      </c>
      <c r="C28" s="126" t="s">
        <v>512</v>
      </c>
      <c r="D28" s="132"/>
      <c r="E28" s="120"/>
      <c r="F28" s="120">
        <v>0</v>
      </c>
      <c r="G28" s="120"/>
      <c r="H28" s="120"/>
      <c r="J28" s="21" t="s">
        <v>569</v>
      </c>
      <c r="K28" s="16" t="s">
        <v>512</v>
      </c>
      <c r="L28" s="14">
        <f>'[2]NhapsolieuLCTT'!C71</f>
        <v>0</v>
      </c>
      <c r="M28" s="15">
        <v>0</v>
      </c>
    </row>
    <row r="29" spans="1:13" ht="18" customHeight="1">
      <c r="A29" s="5"/>
      <c r="B29" s="132" t="s">
        <v>222</v>
      </c>
      <c r="C29" s="126" t="s">
        <v>515</v>
      </c>
      <c r="D29" s="132"/>
      <c r="E29" s="120"/>
      <c r="F29" s="120">
        <v>0</v>
      </c>
      <c r="G29" s="120"/>
      <c r="H29" s="120"/>
      <c r="J29" s="21" t="s">
        <v>570</v>
      </c>
      <c r="K29" s="16" t="s">
        <v>515</v>
      </c>
      <c r="L29" s="14">
        <f>'[2]NhapsolieuLCTT'!C73</f>
        <v>0</v>
      </c>
      <c r="M29" s="15">
        <v>0</v>
      </c>
    </row>
    <row r="30" spans="1:13" ht="25.5" customHeight="1">
      <c r="A30" s="5"/>
      <c r="B30" s="138" t="s">
        <v>223</v>
      </c>
      <c r="C30" s="126" t="s">
        <v>517</v>
      </c>
      <c r="D30" s="132"/>
      <c r="F30" s="108">
        <v>0</v>
      </c>
      <c r="G30" s="120"/>
      <c r="H30" s="120"/>
      <c r="J30" s="21" t="s">
        <v>571</v>
      </c>
      <c r="K30" s="16" t="s">
        <v>517</v>
      </c>
      <c r="L30" s="14">
        <f>'[2]NhapsolieuLCTT'!C74</f>
        <v>0</v>
      </c>
      <c r="M30" s="15">
        <v>0</v>
      </c>
    </row>
    <row r="31" spans="1:13" ht="18" customHeight="1">
      <c r="A31" s="5"/>
      <c r="B31" s="138" t="s">
        <v>224</v>
      </c>
      <c r="C31" s="134">
        <v>25</v>
      </c>
      <c r="D31" s="5"/>
      <c r="E31" s="120"/>
      <c r="F31" s="120"/>
      <c r="G31" s="120"/>
      <c r="H31" s="120"/>
      <c r="J31" s="21" t="s">
        <v>572</v>
      </c>
      <c r="K31" s="16" t="s">
        <v>519</v>
      </c>
      <c r="L31" s="14">
        <v>0</v>
      </c>
      <c r="M31" s="14">
        <v>-300000000</v>
      </c>
    </row>
    <row r="32" spans="1:13" ht="18" customHeight="1">
      <c r="A32" s="5"/>
      <c r="B32" s="138" t="s">
        <v>225</v>
      </c>
      <c r="C32" s="134">
        <v>26</v>
      </c>
      <c r="D32" s="5"/>
      <c r="E32" s="120"/>
      <c r="F32" s="120">
        <v>0</v>
      </c>
      <c r="G32" s="120"/>
      <c r="H32" s="120"/>
      <c r="J32" s="21" t="s">
        <v>573</v>
      </c>
      <c r="K32" s="16" t="s">
        <v>574</v>
      </c>
      <c r="L32" s="14">
        <f>'[2]NhapsolieuLCTT'!C76</f>
        <v>0</v>
      </c>
      <c r="M32" s="15">
        <v>0</v>
      </c>
    </row>
    <row r="33" spans="1:13" ht="18" customHeight="1">
      <c r="A33" s="5"/>
      <c r="B33" s="132" t="s">
        <v>226</v>
      </c>
      <c r="C33" s="134">
        <v>27</v>
      </c>
      <c r="D33" s="5"/>
      <c r="E33" s="120">
        <f>-E14</f>
        <v>0</v>
      </c>
      <c r="F33" s="120">
        <f>-F14</f>
        <v>0</v>
      </c>
      <c r="G33" s="120"/>
      <c r="H33" s="120"/>
      <c r="J33" s="21" t="s">
        <v>575</v>
      </c>
      <c r="K33" s="16" t="s">
        <v>576</v>
      </c>
      <c r="L33" s="14">
        <f>'[2]NhapsolieuLCTT'!C80</f>
        <v>0</v>
      </c>
      <c r="M33" s="15">
        <v>0</v>
      </c>
    </row>
    <row r="34" spans="1:13" ht="18" customHeight="1">
      <c r="A34" s="5"/>
      <c r="B34" s="121" t="s">
        <v>227</v>
      </c>
      <c r="C34" s="126"/>
      <c r="D34" s="118"/>
      <c r="E34" s="123">
        <f>SUM(E26:E33)</f>
        <v>0</v>
      </c>
      <c r="F34" s="123">
        <f>SUM(F26:F33)</f>
        <v>0</v>
      </c>
      <c r="G34" s="123"/>
      <c r="H34" s="123"/>
      <c r="J34" s="18" t="s">
        <v>577</v>
      </c>
      <c r="K34" s="26" t="s">
        <v>521</v>
      </c>
      <c r="L34" s="20">
        <f>SUM(L27:L33)</f>
        <v>-11165302285</v>
      </c>
      <c r="M34" s="20">
        <v>-146487450289</v>
      </c>
    </row>
    <row r="35" spans="1:13" ht="18" customHeight="1">
      <c r="A35" s="5"/>
      <c r="B35" s="118" t="s">
        <v>228</v>
      </c>
      <c r="C35" s="134"/>
      <c r="D35" s="118"/>
      <c r="E35" s="120"/>
      <c r="F35" s="120"/>
      <c r="G35" s="120"/>
      <c r="H35" s="120"/>
      <c r="J35" s="139" t="s">
        <v>578</v>
      </c>
      <c r="K35" s="22"/>
      <c r="L35" s="14"/>
      <c r="M35" s="15"/>
    </row>
    <row r="36" spans="1:13" ht="32.25" customHeight="1">
      <c r="A36" s="5"/>
      <c r="B36" s="132" t="s">
        <v>229</v>
      </c>
      <c r="C36" s="122" t="s">
        <v>523</v>
      </c>
      <c r="D36" s="118"/>
      <c r="E36" s="120"/>
      <c r="F36" s="120"/>
      <c r="G36" s="120"/>
      <c r="H36" s="120"/>
      <c r="J36" s="21" t="s">
        <v>579</v>
      </c>
      <c r="K36" s="19" t="s">
        <v>523</v>
      </c>
      <c r="L36" s="14">
        <f>'[2]NhapsolieuLCTT'!C92</f>
        <v>0</v>
      </c>
      <c r="M36" s="15">
        <v>0</v>
      </c>
    </row>
    <row r="37" spans="1:13" ht="26.25" customHeight="1">
      <c r="A37" s="5"/>
      <c r="B37" s="135" t="s">
        <v>230</v>
      </c>
      <c r="C37" s="134">
        <v>33</v>
      </c>
      <c r="D37" s="5"/>
      <c r="E37" s="120"/>
      <c r="F37" s="120"/>
      <c r="G37" s="120"/>
      <c r="H37" s="120"/>
      <c r="J37" s="21" t="s">
        <v>580</v>
      </c>
      <c r="K37" s="30">
        <v>32</v>
      </c>
      <c r="L37" s="14">
        <f>'[2]NhapsolieuLCTT'!C91</f>
        <v>0</v>
      </c>
      <c r="M37" s="15">
        <v>0</v>
      </c>
    </row>
    <row r="38" spans="1:13" ht="18" customHeight="1">
      <c r="A38" s="5"/>
      <c r="B38" s="135" t="s">
        <v>231</v>
      </c>
      <c r="C38" s="126" t="s">
        <v>232</v>
      </c>
      <c r="D38" s="132"/>
      <c r="E38" s="120"/>
      <c r="F38" s="120"/>
      <c r="G38" s="120"/>
      <c r="H38" s="120"/>
      <c r="J38" s="21" t="s">
        <v>581</v>
      </c>
      <c r="K38" s="16" t="s">
        <v>582</v>
      </c>
      <c r="L38" s="133">
        <v>13257751181</v>
      </c>
      <c r="M38" s="15">
        <v>205853029157</v>
      </c>
    </row>
    <row r="39" spans="1:13" ht="18" customHeight="1">
      <c r="A39" s="5"/>
      <c r="B39" s="135" t="s">
        <v>233</v>
      </c>
      <c r="C39" s="122" t="s">
        <v>582</v>
      </c>
      <c r="D39" s="132"/>
      <c r="E39" s="120"/>
      <c r="F39" s="120"/>
      <c r="G39" s="120"/>
      <c r="H39" s="120"/>
      <c r="J39" s="21" t="s">
        <v>583</v>
      </c>
      <c r="K39" s="30">
        <v>34</v>
      </c>
      <c r="L39" s="133">
        <v>-34804773753</v>
      </c>
      <c r="M39" s="14">
        <v>-127616695420</v>
      </c>
    </row>
    <row r="40" spans="1:13" ht="18" customHeight="1">
      <c r="A40" s="5"/>
      <c r="B40" s="132" t="s">
        <v>234</v>
      </c>
      <c r="C40" s="122" t="s">
        <v>232</v>
      </c>
      <c r="D40" s="132"/>
      <c r="E40" s="120"/>
      <c r="F40" s="120">
        <v>0</v>
      </c>
      <c r="G40" s="120"/>
      <c r="H40" s="120"/>
      <c r="J40" s="21" t="s">
        <v>584</v>
      </c>
      <c r="K40" s="16" t="s">
        <v>585</v>
      </c>
      <c r="L40" s="14">
        <f>'[2]NhapsolieuLCTT'!C89</f>
        <v>0</v>
      </c>
      <c r="M40" s="15">
        <v>0</v>
      </c>
    </row>
    <row r="41" spans="1:13" ht="18" customHeight="1">
      <c r="A41" s="5"/>
      <c r="B41" s="135" t="s">
        <v>235</v>
      </c>
      <c r="C41" s="134">
        <v>34</v>
      </c>
      <c r="D41" s="5"/>
      <c r="E41" s="120"/>
      <c r="F41" s="120">
        <v>0</v>
      </c>
      <c r="G41" s="120"/>
      <c r="H41" s="120"/>
      <c r="J41" s="21" t="s">
        <v>586</v>
      </c>
      <c r="K41" s="16" t="s">
        <v>587</v>
      </c>
      <c r="L41" s="14">
        <f>'[2]NhapsolieuLCTT'!C90</f>
        <v>0</v>
      </c>
      <c r="M41" s="15">
        <v>0</v>
      </c>
    </row>
    <row r="42" spans="1:13" s="1" customFormat="1" ht="18" customHeight="1">
      <c r="A42" s="17"/>
      <c r="B42" s="121" t="s">
        <v>236</v>
      </c>
      <c r="C42" s="122" t="s">
        <v>527</v>
      </c>
      <c r="D42" s="118"/>
      <c r="E42" s="123">
        <f>SUM(E36:E41)</f>
        <v>0</v>
      </c>
      <c r="F42" s="123">
        <f>SUM(F36:F41)</f>
        <v>0</v>
      </c>
      <c r="G42" s="123"/>
      <c r="H42" s="123"/>
      <c r="J42" s="31" t="s">
        <v>588</v>
      </c>
      <c r="K42" s="28">
        <v>40</v>
      </c>
      <c r="L42" s="20">
        <f>SUM(L36:L41)</f>
        <v>-21547022572</v>
      </c>
      <c r="M42" s="20">
        <v>78236333737</v>
      </c>
    </row>
    <row r="43" spans="1:13" ht="18" customHeight="1">
      <c r="A43" s="5"/>
      <c r="B43" s="118" t="s">
        <v>237</v>
      </c>
      <c r="C43" s="122" t="s">
        <v>529</v>
      </c>
      <c r="D43" s="118"/>
      <c r="E43" s="123">
        <f>E42+E34+E25</f>
        <v>0</v>
      </c>
      <c r="F43" s="123">
        <f>F42+F34+F25</f>
        <v>0</v>
      </c>
      <c r="G43" s="123"/>
      <c r="H43" s="123"/>
      <c r="J43" s="29" t="s">
        <v>589</v>
      </c>
      <c r="K43" s="32" t="s">
        <v>529</v>
      </c>
      <c r="L43" s="33">
        <f>L42+L34+L25</f>
        <v>-99116218143</v>
      </c>
      <c r="M43" s="20">
        <v>21842686056</v>
      </c>
    </row>
    <row r="44" spans="1:13" ht="18" customHeight="1">
      <c r="A44" s="5"/>
      <c r="B44" s="118" t="s">
        <v>238</v>
      </c>
      <c r="C44" s="126" t="s">
        <v>537</v>
      </c>
      <c r="D44" s="118"/>
      <c r="E44" s="123"/>
      <c r="F44" s="123"/>
      <c r="G44" s="123"/>
      <c r="H44" s="123"/>
      <c r="J44" s="29" t="s">
        <v>590</v>
      </c>
      <c r="K44" s="32" t="s">
        <v>537</v>
      </c>
      <c r="L44" s="20">
        <f>M46</f>
        <v>133355494975</v>
      </c>
      <c r="M44" s="20">
        <v>111512808919</v>
      </c>
    </row>
    <row r="45" spans="1:13" ht="18" customHeight="1" thickBot="1">
      <c r="A45" s="5"/>
      <c r="B45" s="5" t="s">
        <v>239</v>
      </c>
      <c r="C45" s="134">
        <v>61</v>
      </c>
      <c r="D45" s="5"/>
      <c r="E45" s="120">
        <v>0</v>
      </c>
      <c r="F45" s="120"/>
      <c r="G45" s="120"/>
      <c r="H45" s="120"/>
      <c r="J45" s="23" t="s">
        <v>591</v>
      </c>
      <c r="K45" s="32" t="s">
        <v>592</v>
      </c>
      <c r="L45" s="20">
        <f>'[2]NhapsolieuLCTT'!C98</f>
        <v>0</v>
      </c>
      <c r="M45" s="15">
        <v>0</v>
      </c>
    </row>
    <row r="46" spans="1:13" ht="18" customHeight="1" thickBot="1">
      <c r="A46" s="5"/>
      <c r="B46" s="140" t="s">
        <v>240</v>
      </c>
      <c r="C46" s="141" t="s">
        <v>539</v>
      </c>
      <c r="D46" s="140"/>
      <c r="E46" s="142">
        <f>E43+E44</f>
        <v>0</v>
      </c>
      <c r="F46" s="142">
        <f>SUM(F43:F44)</f>
        <v>0</v>
      </c>
      <c r="G46" s="123"/>
      <c r="H46" s="123"/>
      <c r="J46" s="29" t="s">
        <v>593</v>
      </c>
      <c r="K46" s="34" t="s">
        <v>539</v>
      </c>
      <c r="L46" s="20">
        <f>L43+L44+L45</f>
        <v>34239276832</v>
      </c>
      <c r="M46" s="20">
        <v>133355494975</v>
      </c>
    </row>
    <row r="47" spans="1:13" ht="28.5" customHeight="1">
      <c r="A47" s="5"/>
      <c r="B47" s="140"/>
      <c r="C47" s="143"/>
      <c r="D47" s="140"/>
      <c r="E47" s="123"/>
      <c r="F47" s="123"/>
      <c r="G47" s="123"/>
      <c r="H47" s="123"/>
      <c r="J47" s="36" t="s">
        <v>594</v>
      </c>
      <c r="L47" s="37"/>
      <c r="M47" s="35"/>
    </row>
    <row r="64" ht="12.75">
      <c r="M64" s="4"/>
    </row>
    <row r="65" ht="12.75">
      <c r="M65" s="4"/>
    </row>
    <row r="66" ht="12.75">
      <c r="M66" s="4"/>
    </row>
    <row r="67" ht="12.75">
      <c r="M67" s="4"/>
    </row>
  </sheetData>
  <sheetProtection/>
  <mergeCells count="2"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15" sqref="L15"/>
    </sheetView>
  </sheetViews>
  <sheetFormatPr defaultColWidth="9.140625" defaultRowHeight="19.5" customHeight="1"/>
  <cols>
    <col min="1" max="1" width="32.7109375" style="39" customWidth="1"/>
    <col min="2" max="2" width="8.421875" style="39" customWidth="1"/>
    <col min="3" max="3" width="11.7109375" style="39" customWidth="1"/>
    <col min="4" max="4" width="4.28125" style="39" customWidth="1"/>
    <col min="5" max="5" width="2.00390625" style="39" customWidth="1"/>
    <col min="6" max="6" width="6.28125" style="39" customWidth="1"/>
    <col min="7" max="7" width="0.13671875" style="39" customWidth="1"/>
    <col min="8" max="8" width="15.57421875" style="39" customWidth="1"/>
    <col min="9" max="9" width="12.421875" style="39" customWidth="1"/>
    <col min="10" max="10" width="3.57421875" style="39" customWidth="1"/>
    <col min="11" max="11" width="1.1484375" style="39" customWidth="1"/>
    <col min="12" max="16384" width="9.140625" style="39" customWidth="1"/>
  </cols>
  <sheetData>
    <row r="1" spans="1:11" ht="19.5" customHeight="1">
      <c r="A1" s="275" t="s">
        <v>249</v>
      </c>
      <c r="B1" s="275"/>
      <c r="C1" s="38"/>
      <c r="D1" s="38"/>
      <c r="E1" s="276"/>
      <c r="F1" s="276"/>
      <c r="G1" s="276"/>
      <c r="H1" s="276"/>
      <c r="I1" s="276"/>
      <c r="J1" s="276"/>
      <c r="K1" s="276"/>
    </row>
    <row r="2" spans="1:11" ht="19.5" customHeight="1">
      <c r="A2" s="276" t="s">
        <v>250</v>
      </c>
      <c r="B2" s="276"/>
      <c r="C2" s="38"/>
      <c r="D2" s="38"/>
      <c r="E2" s="276"/>
      <c r="F2" s="276"/>
      <c r="G2" s="276"/>
      <c r="H2" s="276"/>
      <c r="I2" s="276"/>
      <c r="J2" s="276"/>
      <c r="K2" s="276"/>
    </row>
    <row r="3" spans="1:11" ht="19.5" customHeight="1">
      <c r="A3" s="276"/>
      <c r="B3" s="276"/>
      <c r="C3" s="38"/>
      <c r="D3" s="38"/>
      <c r="E3" s="38"/>
      <c r="F3" s="38"/>
      <c r="G3" s="38"/>
      <c r="H3" s="38"/>
      <c r="I3" s="38"/>
      <c r="J3" s="38"/>
      <c r="K3" s="38"/>
    </row>
    <row r="4" spans="1:11" ht="19.5" customHeight="1">
      <c r="A4" s="277" t="s">
        <v>490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9.5" customHeight="1">
      <c r="A5" s="278" t="s">
        <v>163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9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9.5" customHeight="1">
      <c r="A7" s="279" t="s">
        <v>491</v>
      </c>
      <c r="B7" s="279"/>
      <c r="C7" s="279"/>
      <c r="D7" s="280" t="s">
        <v>492</v>
      </c>
      <c r="E7" s="280"/>
      <c r="F7" s="150" t="s">
        <v>493</v>
      </c>
      <c r="G7" s="280" t="s">
        <v>494</v>
      </c>
      <c r="H7" s="280"/>
      <c r="I7" s="280" t="s">
        <v>495</v>
      </c>
      <c r="J7" s="280"/>
      <c r="K7" s="38"/>
    </row>
    <row r="8" spans="1:11" ht="19.5" customHeight="1">
      <c r="A8" s="272" t="s">
        <v>496</v>
      </c>
      <c r="B8" s="272"/>
      <c r="C8" s="272"/>
      <c r="D8" s="273" t="s">
        <v>497</v>
      </c>
      <c r="E8" s="273"/>
      <c r="F8" s="145" t="s">
        <v>498</v>
      </c>
      <c r="G8" s="274">
        <f>129354387812+120426358813</f>
        <v>249780746625</v>
      </c>
      <c r="H8" s="274"/>
      <c r="I8" s="274">
        <v>1636177616563</v>
      </c>
      <c r="J8" s="274"/>
      <c r="K8" s="38"/>
    </row>
    <row r="9" spans="1:11" ht="19.5" customHeight="1">
      <c r="A9" s="272" t="s">
        <v>499</v>
      </c>
      <c r="B9" s="272"/>
      <c r="C9" s="272"/>
      <c r="D9" s="273" t="s">
        <v>500</v>
      </c>
      <c r="E9" s="273"/>
      <c r="F9" s="145"/>
      <c r="G9" s="274">
        <v>1318182</v>
      </c>
      <c r="H9" s="274"/>
      <c r="I9" s="274">
        <v>7021000</v>
      </c>
      <c r="J9" s="274"/>
      <c r="K9" s="38"/>
    </row>
    <row r="10" spans="1:11" ht="19.5" customHeight="1">
      <c r="A10" s="272" t="s">
        <v>501</v>
      </c>
      <c r="B10" s="272"/>
      <c r="C10" s="272"/>
      <c r="D10" s="273" t="s">
        <v>502</v>
      </c>
      <c r="E10" s="273"/>
      <c r="F10" s="145"/>
      <c r="G10" s="274">
        <f>G8-G9</f>
        <v>249779428443</v>
      </c>
      <c r="H10" s="274"/>
      <c r="I10" s="274">
        <v>1636170595563</v>
      </c>
      <c r="J10" s="274"/>
      <c r="K10" s="38"/>
    </row>
    <row r="11" spans="1:11" ht="19.5" customHeight="1">
      <c r="A11" s="272" t="s">
        <v>503</v>
      </c>
      <c r="B11" s="272"/>
      <c r="C11" s="272"/>
      <c r="D11" s="273" t="s">
        <v>504</v>
      </c>
      <c r="E11" s="273"/>
      <c r="F11" s="145" t="s">
        <v>505</v>
      </c>
      <c r="G11" s="274">
        <f>111812903307+99415909591</f>
        <v>211228812898</v>
      </c>
      <c r="H11" s="274"/>
      <c r="I11" s="274">
        <v>1333641859714</v>
      </c>
      <c r="J11" s="274"/>
      <c r="K11" s="38"/>
    </row>
    <row r="12" spans="1:11" ht="19.5" customHeight="1">
      <c r="A12" s="272" t="s">
        <v>506</v>
      </c>
      <c r="B12" s="272"/>
      <c r="C12" s="272"/>
      <c r="D12" s="273" t="s">
        <v>507</v>
      </c>
      <c r="E12" s="273"/>
      <c r="F12" s="145"/>
      <c r="G12" s="274">
        <f>G10-G11</f>
        <v>38550615545</v>
      </c>
      <c r="H12" s="274"/>
      <c r="I12" s="274">
        <v>302528735849</v>
      </c>
      <c r="J12" s="274"/>
      <c r="K12" s="38"/>
    </row>
    <row r="13" spans="1:11" ht="19.5" customHeight="1">
      <c r="A13" s="272" t="s">
        <v>508</v>
      </c>
      <c r="B13" s="272"/>
      <c r="C13" s="272"/>
      <c r="D13" s="273" t="s">
        <v>509</v>
      </c>
      <c r="E13" s="273"/>
      <c r="F13" s="145" t="s">
        <v>510</v>
      </c>
      <c r="G13" s="274">
        <f>146133880+412469471</f>
        <v>558603351</v>
      </c>
      <c r="H13" s="274"/>
      <c r="I13" s="274">
        <v>8063591193</v>
      </c>
      <c r="J13" s="274"/>
      <c r="K13" s="38"/>
    </row>
    <row r="14" spans="1:11" ht="19.5" customHeight="1">
      <c r="A14" s="272" t="s">
        <v>511</v>
      </c>
      <c r="B14" s="272"/>
      <c r="C14" s="272"/>
      <c r="D14" s="273" t="s">
        <v>512</v>
      </c>
      <c r="E14" s="273"/>
      <c r="F14" s="145" t="s">
        <v>513</v>
      </c>
      <c r="G14" s="274">
        <f>5096272967+10184293271</f>
        <v>15280566238</v>
      </c>
      <c r="H14" s="274"/>
      <c r="I14" s="274">
        <v>77833116301</v>
      </c>
      <c r="J14" s="274"/>
      <c r="K14" s="38"/>
    </row>
    <row r="15" spans="1:11" ht="19.5" customHeight="1">
      <c r="A15" s="272" t="s">
        <v>514</v>
      </c>
      <c r="B15" s="272"/>
      <c r="C15" s="272"/>
      <c r="D15" s="273" t="s">
        <v>515</v>
      </c>
      <c r="E15" s="273"/>
      <c r="F15" s="145"/>
      <c r="G15" s="274">
        <f>5086526761+10155696643</f>
        <v>15242223404</v>
      </c>
      <c r="H15" s="274"/>
      <c r="I15" s="274">
        <v>77322776672</v>
      </c>
      <c r="J15" s="274"/>
      <c r="K15" s="38"/>
    </row>
    <row r="16" spans="1:11" ht="19.5" customHeight="1">
      <c r="A16" s="272" t="s">
        <v>516</v>
      </c>
      <c r="B16" s="272"/>
      <c r="C16" s="272"/>
      <c r="D16" s="273" t="s">
        <v>517</v>
      </c>
      <c r="E16" s="273"/>
      <c r="F16" s="145"/>
      <c r="G16" s="274">
        <f>190517724+167844581</f>
        <v>358362305</v>
      </c>
      <c r="H16" s="274"/>
      <c r="I16" s="274">
        <v>2809471468</v>
      </c>
      <c r="J16" s="274"/>
      <c r="K16" s="38"/>
    </row>
    <row r="17" spans="1:11" ht="19.5" customHeight="1">
      <c r="A17" s="272" t="s">
        <v>518</v>
      </c>
      <c r="B17" s="272"/>
      <c r="C17" s="272"/>
      <c r="D17" s="273" t="s">
        <v>519</v>
      </c>
      <c r="E17" s="273"/>
      <c r="F17" s="145"/>
      <c r="G17" s="274">
        <f>9834719003+12851617953</f>
        <v>22686336956</v>
      </c>
      <c r="H17" s="274"/>
      <c r="I17" s="274">
        <v>152258810585</v>
      </c>
      <c r="J17" s="274"/>
      <c r="K17" s="38"/>
    </row>
    <row r="18" spans="1:11" ht="19.5" customHeight="1">
      <c r="A18" s="272" t="s">
        <v>520</v>
      </c>
      <c r="B18" s="272"/>
      <c r="C18" s="272"/>
      <c r="D18" s="273" t="s">
        <v>521</v>
      </c>
      <c r="E18" s="273"/>
      <c r="F18" s="145"/>
      <c r="G18" s="274">
        <f>G12+G13-G14-G16-G17</f>
        <v>783953397</v>
      </c>
      <c r="H18" s="274"/>
      <c r="I18" s="274">
        <v>77690928688</v>
      </c>
      <c r="J18" s="274"/>
      <c r="K18" s="38"/>
    </row>
    <row r="19" spans="1:11" ht="19.5" customHeight="1">
      <c r="A19" s="272" t="s">
        <v>522</v>
      </c>
      <c r="B19" s="272"/>
      <c r="C19" s="272"/>
      <c r="D19" s="273" t="s">
        <v>523</v>
      </c>
      <c r="E19" s="273"/>
      <c r="F19" s="145"/>
      <c r="G19" s="274">
        <f>67950600+7257883</f>
        <v>75208483</v>
      </c>
      <c r="H19" s="274"/>
      <c r="I19" s="274">
        <v>371588514</v>
      </c>
      <c r="J19" s="274"/>
      <c r="K19" s="38"/>
    </row>
    <row r="20" spans="1:11" ht="19.5" customHeight="1">
      <c r="A20" s="272" t="s">
        <v>524</v>
      </c>
      <c r="B20" s="272"/>
      <c r="C20" s="272"/>
      <c r="D20" s="273" t="s">
        <v>525</v>
      </c>
      <c r="E20" s="273"/>
      <c r="F20" s="145"/>
      <c r="G20" s="274">
        <f>880000+1371011</f>
        <v>2251011</v>
      </c>
      <c r="H20" s="274"/>
      <c r="I20" s="274">
        <v>973369060</v>
      </c>
      <c r="J20" s="274"/>
      <c r="K20" s="38"/>
    </row>
    <row r="21" spans="1:11" ht="19.5" customHeight="1">
      <c r="A21" s="272" t="s">
        <v>526</v>
      </c>
      <c r="B21" s="272"/>
      <c r="C21" s="272"/>
      <c r="D21" s="273" t="s">
        <v>527</v>
      </c>
      <c r="E21" s="273"/>
      <c r="F21" s="145"/>
      <c r="G21" s="274">
        <f>G19-G20</f>
        <v>72957472</v>
      </c>
      <c r="H21" s="274"/>
      <c r="I21" s="274">
        <v>-601780546</v>
      </c>
      <c r="J21" s="274"/>
      <c r="K21" s="38"/>
    </row>
    <row r="22" spans="1:11" ht="19.5" customHeight="1">
      <c r="A22" s="272" t="s">
        <v>528</v>
      </c>
      <c r="B22" s="272"/>
      <c r="C22" s="272"/>
      <c r="D22" s="273" t="s">
        <v>529</v>
      </c>
      <c r="E22" s="273"/>
      <c r="F22" s="145"/>
      <c r="G22" s="274">
        <f>G18+G21</f>
        <v>856910869</v>
      </c>
      <c r="H22" s="274"/>
      <c r="I22" s="274">
        <v>77089148142</v>
      </c>
      <c r="J22" s="274"/>
      <c r="K22" s="38"/>
    </row>
    <row r="23" spans="1:11" ht="19.5" customHeight="1">
      <c r="A23" s="272" t="s">
        <v>530</v>
      </c>
      <c r="B23" s="272"/>
      <c r="C23" s="272"/>
      <c r="D23" s="273" t="s">
        <v>531</v>
      </c>
      <c r="E23" s="273"/>
      <c r="F23" s="145" t="s">
        <v>532</v>
      </c>
      <c r="G23" s="274">
        <v>214602717</v>
      </c>
      <c r="H23" s="274"/>
      <c r="I23" s="274">
        <v>22052648141</v>
      </c>
      <c r="J23" s="274"/>
      <c r="K23" s="38"/>
    </row>
    <row r="24" spans="1:11" ht="19.5" customHeight="1">
      <c r="A24" s="272" t="s">
        <v>533</v>
      </c>
      <c r="B24" s="272"/>
      <c r="C24" s="272"/>
      <c r="D24" s="273" t="s">
        <v>534</v>
      </c>
      <c r="E24" s="273"/>
      <c r="F24" s="145" t="s">
        <v>535</v>
      </c>
      <c r="G24" s="274">
        <v>0</v>
      </c>
      <c r="H24" s="274"/>
      <c r="I24" s="274">
        <v>0</v>
      </c>
      <c r="J24" s="274"/>
      <c r="K24" s="38"/>
    </row>
    <row r="25" spans="1:11" ht="19.5" customHeight="1">
      <c r="A25" s="272" t="s">
        <v>536</v>
      </c>
      <c r="B25" s="272"/>
      <c r="C25" s="272"/>
      <c r="D25" s="273" t="s">
        <v>537</v>
      </c>
      <c r="E25" s="273"/>
      <c r="F25" s="145"/>
      <c r="G25" s="274">
        <f>G22-G23</f>
        <v>642308152</v>
      </c>
      <c r="H25" s="274"/>
      <c r="I25" s="274">
        <v>55036500001</v>
      </c>
      <c r="J25" s="274"/>
      <c r="K25" s="38"/>
    </row>
    <row r="26" spans="1:11" ht="19.5" customHeight="1">
      <c r="A26" s="272" t="s">
        <v>538</v>
      </c>
      <c r="B26" s="272"/>
      <c r="C26" s="272"/>
      <c r="D26" s="273" t="s">
        <v>539</v>
      </c>
      <c r="E26" s="273"/>
      <c r="F26" s="145"/>
      <c r="G26" s="274">
        <v>0</v>
      </c>
      <c r="H26" s="274"/>
      <c r="I26" s="274">
        <v>2619</v>
      </c>
      <c r="J26" s="274"/>
      <c r="K26" s="38"/>
    </row>
    <row r="27" spans="1:11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9.5" customHeight="1">
      <c r="A28" s="257" t="s">
        <v>164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9.5" customHeight="1">
      <c r="A29" s="149" t="s">
        <v>351</v>
      </c>
      <c r="B29" s="276" t="s">
        <v>160</v>
      </c>
      <c r="C29" s="276"/>
      <c r="D29" s="276"/>
      <c r="E29" s="276"/>
      <c r="F29" s="276"/>
      <c r="G29" s="276"/>
      <c r="H29" s="276" t="s">
        <v>161</v>
      </c>
      <c r="I29" s="276"/>
      <c r="J29" s="276"/>
      <c r="K29" s="276"/>
    </row>
    <row r="30" spans="1:11" ht="19.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19.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11" ht="19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ht="19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9.5" customHeight="1">
      <c r="A34" s="149" t="s">
        <v>352</v>
      </c>
      <c r="B34" s="276" t="s">
        <v>457</v>
      </c>
      <c r="C34" s="276"/>
      <c r="D34" s="276"/>
      <c r="E34" s="276"/>
      <c r="F34" s="276"/>
      <c r="G34" s="276"/>
      <c r="H34" s="276" t="s">
        <v>488</v>
      </c>
      <c r="I34" s="276"/>
      <c r="J34" s="276"/>
      <c r="K34" s="276"/>
    </row>
    <row r="35" spans="1:11" ht="19.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2"/>
      <c r="K35" s="282"/>
    </row>
  </sheetData>
  <sheetProtection/>
  <mergeCells count="92">
    <mergeCell ref="A35:I35"/>
    <mergeCell ref="J35:K35"/>
    <mergeCell ref="A28:K28"/>
    <mergeCell ref="B29:G29"/>
    <mergeCell ref="H29:K29"/>
    <mergeCell ref="B34:G34"/>
    <mergeCell ref="H34:K34"/>
    <mergeCell ref="D8:E8"/>
    <mergeCell ref="G8:H8"/>
    <mergeCell ref="I8:J8"/>
    <mergeCell ref="A9:C9"/>
    <mergeCell ref="D9:E9"/>
    <mergeCell ref="G9:H9"/>
    <mergeCell ref="I9:J9"/>
    <mergeCell ref="A8:C8"/>
    <mergeCell ref="A5:K5"/>
    <mergeCell ref="A7:C7"/>
    <mergeCell ref="D7:E7"/>
    <mergeCell ref="G7:H7"/>
    <mergeCell ref="I7:J7"/>
    <mergeCell ref="A1:B1"/>
    <mergeCell ref="A2:B3"/>
    <mergeCell ref="E1:K2"/>
    <mergeCell ref="A4:K4"/>
    <mergeCell ref="A11:C11"/>
    <mergeCell ref="D11:E11"/>
    <mergeCell ref="G11:H11"/>
    <mergeCell ref="I11:J11"/>
    <mergeCell ref="A10:C10"/>
    <mergeCell ref="D10:E10"/>
    <mergeCell ref="G10:H10"/>
    <mergeCell ref="I10:J10"/>
    <mergeCell ref="A13:C13"/>
    <mergeCell ref="D13:E13"/>
    <mergeCell ref="G13:H13"/>
    <mergeCell ref="I13:J13"/>
    <mergeCell ref="A12:C12"/>
    <mergeCell ref="D12:E12"/>
    <mergeCell ref="G12:H12"/>
    <mergeCell ref="I12:J12"/>
    <mergeCell ref="A15:C15"/>
    <mergeCell ref="D15:E15"/>
    <mergeCell ref="G15:H15"/>
    <mergeCell ref="I15:J15"/>
    <mergeCell ref="A14:C14"/>
    <mergeCell ref="D14:E14"/>
    <mergeCell ref="G14:H14"/>
    <mergeCell ref="I14:J14"/>
    <mergeCell ref="A17:C17"/>
    <mergeCell ref="D17:E17"/>
    <mergeCell ref="G17:H17"/>
    <mergeCell ref="I17:J17"/>
    <mergeCell ref="A16:C16"/>
    <mergeCell ref="D16:E16"/>
    <mergeCell ref="G16:H16"/>
    <mergeCell ref="I16:J16"/>
    <mergeCell ref="A19:C19"/>
    <mergeCell ref="D19:E19"/>
    <mergeCell ref="G19:H19"/>
    <mergeCell ref="I19:J19"/>
    <mergeCell ref="A18:C18"/>
    <mergeCell ref="D18:E18"/>
    <mergeCell ref="G18:H18"/>
    <mergeCell ref="I18:J18"/>
    <mergeCell ref="A21:C21"/>
    <mergeCell ref="D21:E21"/>
    <mergeCell ref="G21:H21"/>
    <mergeCell ref="I21:J21"/>
    <mergeCell ref="A20:C20"/>
    <mergeCell ref="D20:E20"/>
    <mergeCell ref="G20:H20"/>
    <mergeCell ref="I20:J20"/>
    <mergeCell ref="A23:C23"/>
    <mergeCell ref="D23:E23"/>
    <mergeCell ref="G23:H23"/>
    <mergeCell ref="I23:J23"/>
    <mergeCell ref="A22:C22"/>
    <mergeCell ref="D22:E22"/>
    <mergeCell ref="G22:H22"/>
    <mergeCell ref="I22:J22"/>
    <mergeCell ref="A25:C25"/>
    <mergeCell ref="D25:E25"/>
    <mergeCell ref="G25:H25"/>
    <mergeCell ref="I25:J25"/>
    <mergeCell ref="A24:C24"/>
    <mergeCell ref="D24:E24"/>
    <mergeCell ref="G24:H24"/>
    <mergeCell ref="I24:J24"/>
    <mergeCell ref="A26:C26"/>
    <mergeCell ref="D26:E26"/>
    <mergeCell ref="G26:H26"/>
    <mergeCell ref="I26:J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01" sqref="A101:L116"/>
    </sheetView>
  </sheetViews>
  <sheetFormatPr defaultColWidth="9.140625" defaultRowHeight="12.75"/>
  <cols>
    <col min="1" max="1" width="34.140625" style="39" customWidth="1"/>
    <col min="2" max="2" width="7.00390625" style="39" customWidth="1"/>
    <col min="3" max="3" width="9.421875" style="39" customWidth="1"/>
    <col min="4" max="4" width="8.00390625" style="39" customWidth="1"/>
    <col min="5" max="5" width="2.7109375" style="39" customWidth="1"/>
    <col min="6" max="6" width="1.8515625" style="39" customWidth="1"/>
    <col min="7" max="7" width="3.421875" style="39" customWidth="1"/>
    <col min="8" max="8" width="1.7109375" style="39" customWidth="1"/>
    <col min="9" max="9" width="15.00390625" style="39" customWidth="1"/>
    <col min="10" max="10" width="13.8515625" style="39" customWidth="1"/>
    <col min="11" max="11" width="0.2890625" style="39" customWidth="1"/>
    <col min="12" max="12" width="2.7109375" style="39" customWidth="1"/>
    <col min="13" max="13" width="1.28515625" style="39" customWidth="1"/>
    <col min="14" max="16384" width="9.140625" style="39" customWidth="1"/>
  </cols>
  <sheetData>
    <row r="1" spans="1:13" ht="12" customHeight="1">
      <c r="A1" s="293" t="s">
        <v>249</v>
      </c>
      <c r="B1" s="293"/>
      <c r="C1" s="38"/>
      <c r="D1" s="38"/>
      <c r="E1" s="38"/>
      <c r="F1" s="294"/>
      <c r="G1" s="295" t="s">
        <v>483</v>
      </c>
      <c r="H1" s="295"/>
      <c r="I1" s="295"/>
      <c r="J1" s="295"/>
      <c r="K1" s="295"/>
      <c r="L1" s="294"/>
      <c r="M1" s="294"/>
    </row>
    <row r="2" spans="1:13" ht="2.25" customHeight="1">
      <c r="A2" s="294" t="s">
        <v>250</v>
      </c>
      <c r="B2" s="294"/>
      <c r="C2" s="38"/>
      <c r="D2" s="38"/>
      <c r="E2" s="38"/>
      <c r="F2" s="294"/>
      <c r="G2" s="295"/>
      <c r="H2" s="295"/>
      <c r="I2" s="295"/>
      <c r="J2" s="295"/>
      <c r="K2" s="295"/>
      <c r="L2" s="294"/>
      <c r="M2" s="294"/>
    </row>
    <row r="3" spans="1:13" ht="2.25" customHeight="1">
      <c r="A3" s="294"/>
      <c r="B3" s="294"/>
      <c r="C3" s="38"/>
      <c r="D3" s="38"/>
      <c r="E3" s="38"/>
      <c r="F3" s="294"/>
      <c r="G3" s="296" t="s">
        <v>484</v>
      </c>
      <c r="H3" s="296"/>
      <c r="I3" s="296"/>
      <c r="J3" s="296"/>
      <c r="K3" s="296"/>
      <c r="L3" s="294"/>
      <c r="M3" s="294"/>
    </row>
    <row r="4" spans="1:13" ht="12" customHeight="1">
      <c r="A4" s="294"/>
      <c r="B4" s="294"/>
      <c r="C4" s="38"/>
      <c r="D4" s="38"/>
      <c r="E4" s="38"/>
      <c r="F4" s="297"/>
      <c r="G4" s="296"/>
      <c r="H4" s="296"/>
      <c r="I4" s="296"/>
      <c r="J4" s="296"/>
      <c r="K4" s="296"/>
      <c r="L4" s="297"/>
      <c r="M4" s="297"/>
    </row>
    <row r="5" spans="1:13" ht="1.5" customHeight="1">
      <c r="A5" s="294"/>
      <c r="B5" s="294"/>
      <c r="C5" s="38"/>
      <c r="D5" s="38"/>
      <c r="E5" s="38"/>
      <c r="F5" s="297"/>
      <c r="G5" s="296" t="s">
        <v>485</v>
      </c>
      <c r="H5" s="296"/>
      <c r="I5" s="296"/>
      <c r="J5" s="296"/>
      <c r="K5" s="296"/>
      <c r="L5" s="297"/>
      <c r="M5" s="297"/>
    </row>
    <row r="6" spans="1:13" ht="0.75" customHeight="1">
      <c r="A6" s="38"/>
      <c r="B6" s="38"/>
      <c r="C6" s="38"/>
      <c r="D6" s="38"/>
      <c r="E6" s="38"/>
      <c r="F6" s="297"/>
      <c r="G6" s="296"/>
      <c r="H6" s="296"/>
      <c r="I6" s="296"/>
      <c r="J6" s="296"/>
      <c r="K6" s="296"/>
      <c r="L6" s="297"/>
      <c r="M6" s="297"/>
    </row>
    <row r="7" spans="1:13" ht="12.75" customHeight="1">
      <c r="A7" s="38"/>
      <c r="B7" s="38"/>
      <c r="C7" s="38"/>
      <c r="D7" s="38"/>
      <c r="E7" s="38"/>
      <c r="F7" s="297"/>
      <c r="G7" s="296"/>
      <c r="H7" s="296"/>
      <c r="I7" s="296"/>
      <c r="J7" s="296"/>
      <c r="K7" s="296"/>
      <c r="L7" s="297"/>
      <c r="M7" s="297"/>
    </row>
    <row r="8" spans="1:13" ht="1.5" customHeight="1">
      <c r="A8" s="38"/>
      <c r="B8" s="38"/>
      <c r="C8" s="38"/>
      <c r="D8" s="38"/>
      <c r="E8" s="38"/>
      <c r="F8" s="297"/>
      <c r="G8" s="296" t="s">
        <v>486</v>
      </c>
      <c r="H8" s="296"/>
      <c r="I8" s="296"/>
      <c r="J8" s="296"/>
      <c r="K8" s="296"/>
      <c r="L8" s="297"/>
      <c r="M8" s="297"/>
    </row>
    <row r="9" spans="1:13" ht="15" customHeight="1">
      <c r="A9" s="38"/>
      <c r="B9" s="38"/>
      <c r="C9" s="38"/>
      <c r="D9" s="38"/>
      <c r="E9" s="38"/>
      <c r="F9" s="297"/>
      <c r="G9" s="296"/>
      <c r="H9" s="296"/>
      <c r="I9" s="296"/>
      <c r="J9" s="296"/>
      <c r="K9" s="296"/>
      <c r="L9" s="297"/>
      <c r="M9" s="297"/>
    </row>
    <row r="10" spans="1:13" ht="19.5" customHeight="1">
      <c r="A10" s="277" t="s">
        <v>251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56"/>
    </row>
    <row r="11" spans="1:13" ht="16.5" customHeight="1">
      <c r="A11" s="298" t="s">
        <v>158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161"/>
    </row>
    <row r="12" spans="1:13" ht="19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27" customHeight="1">
      <c r="A13" s="300" t="s">
        <v>252</v>
      </c>
      <c r="B13" s="300"/>
      <c r="C13" s="300"/>
      <c r="D13" s="105" t="s">
        <v>353</v>
      </c>
      <c r="E13" s="292" t="s">
        <v>458</v>
      </c>
      <c r="F13" s="292"/>
      <c r="G13" s="292"/>
      <c r="H13" s="292" t="s">
        <v>487</v>
      </c>
      <c r="I13" s="292"/>
      <c r="J13" s="292" t="s">
        <v>489</v>
      </c>
      <c r="K13" s="292"/>
      <c r="L13" s="292"/>
      <c r="M13" s="38"/>
    </row>
    <row r="14" spans="1:13" ht="15" customHeight="1">
      <c r="A14" s="289" t="s">
        <v>253</v>
      </c>
      <c r="B14" s="289"/>
      <c r="C14" s="289"/>
      <c r="D14" s="144" t="s">
        <v>354</v>
      </c>
      <c r="E14" s="285"/>
      <c r="F14" s="285"/>
      <c r="G14" s="285"/>
      <c r="H14" s="258">
        <f>H15+H18+H21+H28+H31</f>
        <v>283592590583</v>
      </c>
      <c r="I14" s="258"/>
      <c r="J14" s="258">
        <f>J15+J18+J21+J28+J31</f>
        <v>401677258304</v>
      </c>
      <c r="K14" s="258"/>
      <c r="L14" s="258"/>
      <c r="M14" s="38"/>
    </row>
    <row r="15" spans="1:13" ht="15" customHeight="1">
      <c r="A15" s="289" t="s">
        <v>254</v>
      </c>
      <c r="B15" s="289"/>
      <c r="C15" s="289"/>
      <c r="D15" s="144" t="s">
        <v>355</v>
      </c>
      <c r="E15" s="285"/>
      <c r="F15" s="285"/>
      <c r="G15" s="285"/>
      <c r="H15" s="258">
        <f>SUM(H16:I17)</f>
        <v>34239276832</v>
      </c>
      <c r="I15" s="258"/>
      <c r="J15" s="258">
        <f>SUM(J16:L17)</f>
        <v>133355494975</v>
      </c>
      <c r="K15" s="258"/>
      <c r="L15" s="258"/>
      <c r="M15" s="38"/>
    </row>
    <row r="16" spans="1:13" ht="15" customHeight="1">
      <c r="A16" s="272" t="s">
        <v>255</v>
      </c>
      <c r="B16" s="272"/>
      <c r="C16" s="272"/>
      <c r="D16" s="145" t="s">
        <v>356</v>
      </c>
      <c r="E16" s="273" t="s">
        <v>459</v>
      </c>
      <c r="F16" s="273"/>
      <c r="G16" s="273"/>
      <c r="H16" s="274">
        <v>34239276832</v>
      </c>
      <c r="I16" s="274"/>
      <c r="J16" s="274">
        <v>133355494975</v>
      </c>
      <c r="K16" s="274"/>
      <c r="L16" s="274"/>
      <c r="M16" s="38"/>
    </row>
    <row r="17" spans="1:13" ht="15" customHeight="1">
      <c r="A17" s="272" t="s">
        <v>256</v>
      </c>
      <c r="B17" s="272"/>
      <c r="C17" s="272"/>
      <c r="D17" s="145" t="s">
        <v>357</v>
      </c>
      <c r="E17" s="273"/>
      <c r="F17" s="273"/>
      <c r="G17" s="273"/>
      <c r="H17" s="274">
        <v>0</v>
      </c>
      <c r="I17" s="274"/>
      <c r="J17" s="274">
        <v>0</v>
      </c>
      <c r="K17" s="274"/>
      <c r="L17" s="274"/>
      <c r="M17" s="38"/>
    </row>
    <row r="18" spans="1:13" ht="15" customHeight="1">
      <c r="A18" s="289" t="s">
        <v>257</v>
      </c>
      <c r="B18" s="289"/>
      <c r="C18" s="289"/>
      <c r="D18" s="144" t="s">
        <v>358</v>
      </c>
      <c r="E18" s="285" t="s">
        <v>460</v>
      </c>
      <c r="F18" s="285"/>
      <c r="G18" s="285"/>
      <c r="H18" s="258">
        <f>SUM(H19:I20)</f>
        <v>0</v>
      </c>
      <c r="I18" s="258"/>
      <c r="J18" s="258">
        <f>SUM(J19:L20)</f>
        <v>0</v>
      </c>
      <c r="K18" s="258"/>
      <c r="L18" s="258"/>
      <c r="M18" s="38"/>
    </row>
    <row r="19" spans="1:13" ht="15.75" customHeight="1">
      <c r="A19" s="272" t="s">
        <v>258</v>
      </c>
      <c r="B19" s="272"/>
      <c r="C19" s="272"/>
      <c r="D19" s="145" t="s">
        <v>359</v>
      </c>
      <c r="E19" s="273"/>
      <c r="F19" s="273"/>
      <c r="G19" s="273"/>
      <c r="H19" s="274">
        <v>0</v>
      </c>
      <c r="I19" s="274"/>
      <c r="J19" s="274">
        <v>0</v>
      </c>
      <c r="K19" s="274"/>
      <c r="L19" s="274"/>
      <c r="M19" s="38"/>
    </row>
    <row r="20" spans="1:13" ht="15" customHeight="1">
      <c r="A20" s="272" t="s">
        <v>259</v>
      </c>
      <c r="B20" s="272"/>
      <c r="C20" s="272"/>
      <c r="D20" s="145" t="s">
        <v>360</v>
      </c>
      <c r="E20" s="273"/>
      <c r="F20" s="273"/>
      <c r="G20" s="273"/>
      <c r="H20" s="274">
        <v>0</v>
      </c>
      <c r="I20" s="274"/>
      <c r="J20" s="274">
        <v>0</v>
      </c>
      <c r="K20" s="274"/>
      <c r="L20" s="274"/>
      <c r="M20" s="38"/>
    </row>
    <row r="21" spans="1:13" ht="15" customHeight="1">
      <c r="A21" s="289" t="s">
        <v>260</v>
      </c>
      <c r="B21" s="289"/>
      <c r="C21" s="289"/>
      <c r="D21" s="144" t="s">
        <v>361</v>
      </c>
      <c r="E21" s="285"/>
      <c r="F21" s="285"/>
      <c r="G21" s="285"/>
      <c r="H21" s="258">
        <f>SUM(H22:I27)</f>
        <v>120065527636</v>
      </c>
      <c r="I21" s="258"/>
      <c r="J21" s="258">
        <f>SUM(J22:L27)</f>
        <v>200539097195</v>
      </c>
      <c r="K21" s="258"/>
      <c r="L21" s="258"/>
      <c r="M21" s="38"/>
    </row>
    <row r="22" spans="1:13" ht="15" customHeight="1">
      <c r="A22" s="272" t="s">
        <v>261</v>
      </c>
      <c r="B22" s="272"/>
      <c r="C22" s="272"/>
      <c r="D22" s="145" t="s">
        <v>362</v>
      </c>
      <c r="E22" s="273"/>
      <c r="F22" s="273"/>
      <c r="G22" s="273"/>
      <c r="H22" s="274">
        <v>93497298400</v>
      </c>
      <c r="I22" s="274"/>
      <c r="J22" s="274">
        <v>183499711739</v>
      </c>
      <c r="K22" s="274"/>
      <c r="L22" s="274"/>
      <c r="M22" s="38"/>
    </row>
    <row r="23" spans="1:13" ht="15" customHeight="1">
      <c r="A23" s="272" t="s">
        <v>262</v>
      </c>
      <c r="B23" s="272"/>
      <c r="C23" s="272"/>
      <c r="D23" s="145" t="s">
        <v>363</v>
      </c>
      <c r="E23" s="273"/>
      <c r="F23" s="273"/>
      <c r="G23" s="273"/>
      <c r="H23" s="274">
        <v>17854771781</v>
      </c>
      <c r="I23" s="274"/>
      <c r="J23" s="274">
        <v>2620846580</v>
      </c>
      <c r="K23" s="274"/>
      <c r="L23" s="274"/>
      <c r="M23" s="38"/>
    </row>
    <row r="24" spans="1:13" ht="15" customHeight="1">
      <c r="A24" s="272" t="s">
        <v>263</v>
      </c>
      <c r="B24" s="272"/>
      <c r="C24" s="272"/>
      <c r="D24" s="145" t="s">
        <v>364</v>
      </c>
      <c r="E24" s="273"/>
      <c r="F24" s="273"/>
      <c r="G24" s="273"/>
      <c r="H24" s="274">
        <v>27387103</v>
      </c>
      <c r="I24" s="274"/>
      <c r="J24" s="274">
        <v>0</v>
      </c>
      <c r="K24" s="274"/>
      <c r="L24" s="274"/>
      <c r="M24" s="38"/>
    </row>
    <row r="25" spans="1:13" ht="15.75" customHeight="1">
      <c r="A25" s="272" t="s">
        <v>264</v>
      </c>
      <c r="B25" s="272"/>
      <c r="C25" s="272"/>
      <c r="D25" s="145" t="s">
        <v>365</v>
      </c>
      <c r="E25" s="273"/>
      <c r="F25" s="273"/>
      <c r="G25" s="273"/>
      <c r="H25" s="274">
        <v>0</v>
      </c>
      <c r="I25" s="274"/>
      <c r="J25" s="274">
        <v>0</v>
      </c>
      <c r="K25" s="274"/>
      <c r="L25" s="274"/>
      <c r="M25" s="38"/>
    </row>
    <row r="26" spans="1:13" ht="15" customHeight="1">
      <c r="A26" s="272" t="s">
        <v>265</v>
      </c>
      <c r="B26" s="272"/>
      <c r="C26" s="272"/>
      <c r="D26" s="145" t="s">
        <v>366</v>
      </c>
      <c r="E26" s="273" t="s">
        <v>461</v>
      </c>
      <c r="F26" s="273"/>
      <c r="G26" s="273"/>
      <c r="H26" s="274">
        <v>8686070352</v>
      </c>
      <c r="I26" s="274"/>
      <c r="J26" s="274">
        <v>14418538876</v>
      </c>
      <c r="K26" s="274"/>
      <c r="L26" s="274"/>
      <c r="M26" s="38"/>
    </row>
    <row r="27" spans="1:13" ht="15" customHeight="1">
      <c r="A27" s="272" t="s">
        <v>266</v>
      </c>
      <c r="B27" s="272"/>
      <c r="C27" s="272"/>
      <c r="D27" s="145" t="s">
        <v>367</v>
      </c>
      <c r="E27" s="273"/>
      <c r="F27" s="273"/>
      <c r="G27" s="273"/>
      <c r="H27" s="274">
        <v>0</v>
      </c>
      <c r="I27" s="274"/>
      <c r="J27" s="274">
        <v>0</v>
      </c>
      <c r="K27" s="274"/>
      <c r="L27" s="274"/>
      <c r="M27" s="38"/>
    </row>
    <row r="28" spans="1:13" ht="15" customHeight="1">
      <c r="A28" s="289" t="s">
        <v>267</v>
      </c>
      <c r="B28" s="289"/>
      <c r="C28" s="289"/>
      <c r="D28" s="144" t="s">
        <v>368</v>
      </c>
      <c r="E28" s="285"/>
      <c r="F28" s="285"/>
      <c r="G28" s="285"/>
      <c r="H28" s="258">
        <f>SUM(H29:I30)</f>
        <v>129000798564</v>
      </c>
      <c r="I28" s="258"/>
      <c r="J28" s="258">
        <f>SUM(J29:L30)</f>
        <v>67626361647</v>
      </c>
      <c r="K28" s="258"/>
      <c r="L28" s="258"/>
      <c r="M28" s="38"/>
    </row>
    <row r="29" spans="1:13" ht="15" customHeight="1">
      <c r="A29" s="272" t="s">
        <v>268</v>
      </c>
      <c r="B29" s="272"/>
      <c r="C29" s="272"/>
      <c r="D29" s="145" t="s">
        <v>369</v>
      </c>
      <c r="E29" s="273" t="s">
        <v>462</v>
      </c>
      <c r="F29" s="273"/>
      <c r="G29" s="273"/>
      <c r="H29" s="274">
        <v>129000798564</v>
      </c>
      <c r="I29" s="274"/>
      <c r="J29" s="274">
        <v>67626361647</v>
      </c>
      <c r="K29" s="274"/>
      <c r="L29" s="274"/>
      <c r="M29" s="38"/>
    </row>
    <row r="30" spans="1:13" ht="15" customHeight="1">
      <c r="A30" s="272" t="s">
        <v>269</v>
      </c>
      <c r="B30" s="272"/>
      <c r="C30" s="272"/>
      <c r="D30" s="145" t="s">
        <v>370</v>
      </c>
      <c r="E30" s="273"/>
      <c r="F30" s="273"/>
      <c r="G30" s="273"/>
      <c r="H30" s="274">
        <v>0</v>
      </c>
      <c r="I30" s="274"/>
      <c r="J30" s="274">
        <v>0</v>
      </c>
      <c r="K30" s="274"/>
      <c r="L30" s="274"/>
      <c r="M30" s="38"/>
    </row>
    <row r="31" spans="1:13" ht="15" customHeight="1">
      <c r="A31" s="289" t="s">
        <v>270</v>
      </c>
      <c r="B31" s="289"/>
      <c r="C31" s="289"/>
      <c r="D31" s="144" t="s">
        <v>371</v>
      </c>
      <c r="E31" s="285"/>
      <c r="F31" s="285"/>
      <c r="G31" s="285"/>
      <c r="H31" s="258">
        <f>SUM(H32:I35)</f>
        <v>286987551</v>
      </c>
      <c r="I31" s="258"/>
      <c r="J31" s="258">
        <f>SUM(J32:L35)</f>
        <v>156304487</v>
      </c>
      <c r="K31" s="258"/>
      <c r="L31" s="258"/>
      <c r="M31" s="38"/>
    </row>
    <row r="32" spans="1:13" ht="15.75" customHeight="1">
      <c r="A32" s="272" t="s">
        <v>271</v>
      </c>
      <c r="B32" s="272"/>
      <c r="C32" s="272"/>
      <c r="D32" s="145" t="s">
        <v>372</v>
      </c>
      <c r="E32" s="273"/>
      <c r="F32" s="273"/>
      <c r="G32" s="273"/>
      <c r="H32" s="274">
        <v>0</v>
      </c>
      <c r="I32" s="274"/>
      <c r="J32" s="274">
        <v>0</v>
      </c>
      <c r="K32" s="274"/>
      <c r="L32" s="274"/>
      <c r="M32" s="38"/>
    </row>
    <row r="33" spans="1:13" ht="15" customHeight="1">
      <c r="A33" s="272" t="s">
        <v>272</v>
      </c>
      <c r="B33" s="272"/>
      <c r="C33" s="272"/>
      <c r="D33" s="145" t="s">
        <v>373</v>
      </c>
      <c r="E33" s="273"/>
      <c r="F33" s="273"/>
      <c r="G33" s="273"/>
      <c r="H33" s="274">
        <v>0</v>
      </c>
      <c r="I33" s="274"/>
      <c r="J33" s="274">
        <v>0</v>
      </c>
      <c r="K33" s="274"/>
      <c r="L33" s="274"/>
      <c r="M33" s="38"/>
    </row>
    <row r="34" spans="1:13" ht="15" customHeight="1">
      <c r="A34" s="272" t="s">
        <v>273</v>
      </c>
      <c r="B34" s="272"/>
      <c r="C34" s="272"/>
      <c r="D34" s="145" t="s">
        <v>374</v>
      </c>
      <c r="E34" s="273" t="s">
        <v>463</v>
      </c>
      <c r="F34" s="273"/>
      <c r="G34" s="273"/>
      <c r="H34" s="274">
        <v>0</v>
      </c>
      <c r="I34" s="274"/>
      <c r="J34" s="274">
        <v>0</v>
      </c>
      <c r="K34" s="274"/>
      <c r="L34" s="274"/>
      <c r="M34" s="38"/>
    </row>
    <row r="35" spans="1:13" ht="15" customHeight="1">
      <c r="A35" s="272" t="s">
        <v>274</v>
      </c>
      <c r="B35" s="272"/>
      <c r="C35" s="272"/>
      <c r="D35" s="145" t="s">
        <v>375</v>
      </c>
      <c r="E35" s="273"/>
      <c r="F35" s="273"/>
      <c r="G35" s="273"/>
      <c r="H35" s="274">
        <v>286987551</v>
      </c>
      <c r="I35" s="274"/>
      <c r="J35" s="274">
        <v>156304487</v>
      </c>
      <c r="K35" s="274"/>
      <c r="L35" s="274"/>
      <c r="M35" s="38"/>
    </row>
    <row r="36" spans="1:13" ht="15" customHeight="1">
      <c r="A36" s="289" t="s">
        <v>275</v>
      </c>
      <c r="B36" s="289"/>
      <c r="C36" s="289"/>
      <c r="D36" s="144" t="s">
        <v>376</v>
      </c>
      <c r="E36" s="285"/>
      <c r="F36" s="285"/>
      <c r="G36" s="285"/>
      <c r="H36" s="258">
        <f>H37+H43+H54+H57+H62</f>
        <v>620539197956</v>
      </c>
      <c r="I36" s="258"/>
      <c r="J36" s="258">
        <f>J37+J43+J54+J57+J62</f>
        <v>641289892746</v>
      </c>
      <c r="K36" s="258"/>
      <c r="L36" s="258"/>
      <c r="M36" s="38"/>
    </row>
    <row r="37" spans="1:13" ht="15" customHeight="1">
      <c r="A37" s="289" t="s">
        <v>276</v>
      </c>
      <c r="B37" s="289"/>
      <c r="C37" s="289"/>
      <c r="D37" s="144" t="s">
        <v>377</v>
      </c>
      <c r="E37" s="285"/>
      <c r="F37" s="285"/>
      <c r="G37" s="285"/>
      <c r="H37" s="258">
        <f>SUM(H38:I42)</f>
        <v>0</v>
      </c>
      <c r="I37" s="258"/>
      <c r="J37" s="258">
        <f>SUM(J38:L42)</f>
        <v>0</v>
      </c>
      <c r="K37" s="258"/>
      <c r="L37" s="258"/>
      <c r="M37" s="38"/>
    </row>
    <row r="38" spans="1:13" ht="15.75" customHeight="1">
      <c r="A38" s="272" t="s">
        <v>277</v>
      </c>
      <c r="B38" s="272"/>
      <c r="C38" s="272"/>
      <c r="D38" s="145" t="s">
        <v>378</v>
      </c>
      <c r="E38" s="273"/>
      <c r="F38" s="273"/>
      <c r="G38" s="273"/>
      <c r="H38" s="274">
        <v>0</v>
      </c>
      <c r="I38" s="274"/>
      <c r="J38" s="274">
        <v>0</v>
      </c>
      <c r="K38" s="274"/>
      <c r="L38" s="274"/>
      <c r="M38" s="38"/>
    </row>
    <row r="39" spans="1:13" ht="15" customHeight="1">
      <c r="A39" s="272" t="s">
        <v>278</v>
      </c>
      <c r="B39" s="272"/>
      <c r="C39" s="272"/>
      <c r="D39" s="145" t="s">
        <v>379</v>
      </c>
      <c r="E39" s="273"/>
      <c r="F39" s="273"/>
      <c r="G39" s="273"/>
      <c r="H39" s="274">
        <v>0</v>
      </c>
      <c r="I39" s="274"/>
      <c r="J39" s="274">
        <v>0</v>
      </c>
      <c r="K39" s="274"/>
      <c r="L39" s="274"/>
      <c r="M39" s="38"/>
    </row>
    <row r="40" spans="1:13" ht="15" customHeight="1">
      <c r="A40" s="272" t="s">
        <v>279</v>
      </c>
      <c r="B40" s="272"/>
      <c r="C40" s="272"/>
      <c r="D40" s="145" t="s">
        <v>380</v>
      </c>
      <c r="E40" s="273" t="s">
        <v>464</v>
      </c>
      <c r="F40" s="273"/>
      <c r="G40" s="273"/>
      <c r="H40" s="274">
        <v>0</v>
      </c>
      <c r="I40" s="274"/>
      <c r="J40" s="274">
        <v>0</v>
      </c>
      <c r="K40" s="274"/>
      <c r="L40" s="274"/>
      <c r="M40" s="38"/>
    </row>
    <row r="41" spans="1:13" ht="15" customHeight="1">
      <c r="A41" s="272" t="s">
        <v>280</v>
      </c>
      <c r="B41" s="272"/>
      <c r="C41" s="272"/>
      <c r="D41" s="145" t="s">
        <v>381</v>
      </c>
      <c r="E41" s="273" t="s">
        <v>465</v>
      </c>
      <c r="F41" s="273"/>
      <c r="G41" s="273"/>
      <c r="H41" s="274">
        <v>0</v>
      </c>
      <c r="I41" s="274"/>
      <c r="J41" s="274">
        <v>0</v>
      </c>
      <c r="K41" s="274"/>
      <c r="L41" s="274"/>
      <c r="M41" s="38"/>
    </row>
    <row r="42" spans="1:13" ht="15" customHeight="1">
      <c r="A42" s="272" t="s">
        <v>281</v>
      </c>
      <c r="B42" s="272"/>
      <c r="C42" s="272"/>
      <c r="D42" s="145" t="s">
        <v>382</v>
      </c>
      <c r="E42" s="273"/>
      <c r="F42" s="273"/>
      <c r="G42" s="273"/>
      <c r="H42" s="274">
        <v>0</v>
      </c>
      <c r="I42" s="274"/>
      <c r="J42" s="274">
        <v>0</v>
      </c>
      <c r="K42" s="274"/>
      <c r="L42" s="274"/>
      <c r="M42" s="38"/>
    </row>
    <row r="43" spans="1:13" ht="15" customHeight="1">
      <c r="A43" s="289" t="s">
        <v>282</v>
      </c>
      <c r="B43" s="289"/>
      <c r="C43" s="289"/>
      <c r="D43" s="144" t="s">
        <v>383</v>
      </c>
      <c r="E43" s="285"/>
      <c r="F43" s="285"/>
      <c r="G43" s="285"/>
      <c r="H43" s="258">
        <v>616052342545</v>
      </c>
      <c r="I43" s="258"/>
      <c r="J43" s="258">
        <f>J44+J47+J50+J53</f>
        <v>636025666253</v>
      </c>
      <c r="K43" s="258"/>
      <c r="L43" s="258"/>
      <c r="M43" s="38"/>
    </row>
    <row r="44" spans="1:13" ht="15.75" customHeight="1">
      <c r="A44" s="289" t="s">
        <v>283</v>
      </c>
      <c r="B44" s="289"/>
      <c r="C44" s="289"/>
      <c r="D44" s="144" t="s">
        <v>384</v>
      </c>
      <c r="E44" s="285" t="s">
        <v>466</v>
      </c>
      <c r="F44" s="285"/>
      <c r="G44" s="285"/>
      <c r="H44" s="258">
        <f>SUM(H45:I46)</f>
        <v>589721659200</v>
      </c>
      <c r="I44" s="258"/>
      <c r="J44" s="258">
        <f>SUM(J45:L46)</f>
        <v>611701945529</v>
      </c>
      <c r="K44" s="258"/>
      <c r="L44" s="258"/>
      <c r="M44" s="38"/>
    </row>
    <row r="45" spans="1:13" ht="15" customHeight="1">
      <c r="A45" s="272" t="s">
        <v>284</v>
      </c>
      <c r="B45" s="272"/>
      <c r="C45" s="272"/>
      <c r="D45" s="145" t="s">
        <v>385</v>
      </c>
      <c r="E45" s="273"/>
      <c r="F45" s="273"/>
      <c r="G45" s="273"/>
      <c r="H45" s="274">
        <v>1095691339956</v>
      </c>
      <c r="I45" s="274"/>
      <c r="J45" s="274">
        <v>1061871548612</v>
      </c>
      <c r="K45" s="274"/>
      <c r="L45" s="274"/>
      <c r="M45" s="38"/>
    </row>
    <row r="46" spans="1:13" ht="15" customHeight="1">
      <c r="A46" s="272" t="s">
        <v>285</v>
      </c>
      <c r="B46" s="272"/>
      <c r="C46" s="272"/>
      <c r="D46" s="145" t="s">
        <v>386</v>
      </c>
      <c r="E46" s="273"/>
      <c r="F46" s="273"/>
      <c r="G46" s="273"/>
      <c r="H46" s="283">
        <v>-505969680756</v>
      </c>
      <c r="I46" s="283"/>
      <c r="J46" s="283">
        <v>-450169603083</v>
      </c>
      <c r="K46" s="283"/>
      <c r="L46" s="283"/>
      <c r="M46" s="38"/>
    </row>
    <row r="47" spans="1:13" ht="15" customHeight="1">
      <c r="A47" s="289" t="s">
        <v>286</v>
      </c>
      <c r="B47" s="289"/>
      <c r="C47" s="289"/>
      <c r="D47" s="144" t="s">
        <v>387</v>
      </c>
      <c r="E47" s="285" t="s">
        <v>467</v>
      </c>
      <c r="F47" s="285"/>
      <c r="G47" s="285"/>
      <c r="H47" s="258">
        <f>SUM(H48:I49)</f>
        <v>0</v>
      </c>
      <c r="I47" s="258"/>
      <c r="J47" s="258">
        <f>SUM(J48:L49)</f>
        <v>0</v>
      </c>
      <c r="K47" s="258"/>
      <c r="L47" s="258"/>
      <c r="M47" s="38"/>
    </row>
    <row r="48" spans="1:13" ht="15" customHeight="1">
      <c r="A48" s="272" t="s">
        <v>284</v>
      </c>
      <c r="B48" s="272"/>
      <c r="C48" s="272"/>
      <c r="D48" s="145" t="s">
        <v>388</v>
      </c>
      <c r="E48" s="273"/>
      <c r="F48" s="273"/>
      <c r="G48" s="273"/>
      <c r="H48" s="274">
        <v>0</v>
      </c>
      <c r="I48" s="274"/>
      <c r="J48" s="274">
        <v>0</v>
      </c>
      <c r="K48" s="274"/>
      <c r="L48" s="274"/>
      <c r="M48" s="38"/>
    </row>
    <row r="49" spans="1:13" ht="15" customHeight="1">
      <c r="A49" s="272" t="s">
        <v>287</v>
      </c>
      <c r="B49" s="272"/>
      <c r="C49" s="272"/>
      <c r="D49" s="145" t="s">
        <v>389</v>
      </c>
      <c r="E49" s="273"/>
      <c r="F49" s="273"/>
      <c r="G49" s="273"/>
      <c r="H49" s="274">
        <v>0</v>
      </c>
      <c r="I49" s="274"/>
      <c r="J49" s="274">
        <v>0</v>
      </c>
      <c r="K49" s="274"/>
      <c r="L49" s="274"/>
      <c r="M49" s="38"/>
    </row>
    <row r="50" spans="1:13" ht="15.75" customHeight="1">
      <c r="A50" s="289" t="s">
        <v>288</v>
      </c>
      <c r="B50" s="289"/>
      <c r="C50" s="289"/>
      <c r="D50" s="144" t="s">
        <v>390</v>
      </c>
      <c r="E50" s="285" t="s">
        <v>468</v>
      </c>
      <c r="F50" s="285"/>
      <c r="G50" s="285"/>
      <c r="H50" s="258">
        <f>SUM(H51:I52)</f>
        <v>143995784</v>
      </c>
      <c r="I50" s="258"/>
      <c r="J50" s="258">
        <f>SUM(J51:L52)</f>
        <v>278333582</v>
      </c>
      <c r="K50" s="258"/>
      <c r="L50" s="258"/>
      <c r="M50" s="38"/>
    </row>
    <row r="51" spans="1:13" ht="15" customHeight="1">
      <c r="A51" s="272" t="s">
        <v>284</v>
      </c>
      <c r="B51" s="272"/>
      <c r="C51" s="272"/>
      <c r="D51" s="145" t="s">
        <v>391</v>
      </c>
      <c r="E51" s="273"/>
      <c r="F51" s="273"/>
      <c r="G51" s="273"/>
      <c r="H51" s="274">
        <v>742953443</v>
      </c>
      <c r="I51" s="274"/>
      <c r="J51" s="274">
        <v>742953443</v>
      </c>
      <c r="K51" s="274"/>
      <c r="L51" s="274"/>
      <c r="M51" s="38"/>
    </row>
    <row r="52" spans="1:13" ht="15" customHeight="1">
      <c r="A52" s="272" t="s">
        <v>287</v>
      </c>
      <c r="B52" s="272"/>
      <c r="C52" s="272"/>
      <c r="D52" s="145" t="s">
        <v>392</v>
      </c>
      <c r="E52" s="273"/>
      <c r="F52" s="273"/>
      <c r="G52" s="273"/>
      <c r="H52" s="283">
        <v>-598957659</v>
      </c>
      <c r="I52" s="283"/>
      <c r="J52" s="283">
        <v>-464619861</v>
      </c>
      <c r="K52" s="283"/>
      <c r="L52" s="283"/>
      <c r="M52" s="38"/>
    </row>
    <row r="53" spans="1:13" ht="15" customHeight="1">
      <c r="A53" s="290" t="s">
        <v>289</v>
      </c>
      <c r="B53" s="290"/>
      <c r="C53" s="290"/>
      <c r="D53" s="146" t="s">
        <v>393</v>
      </c>
      <c r="E53" s="286" t="s">
        <v>469</v>
      </c>
      <c r="F53" s="286"/>
      <c r="G53" s="286"/>
      <c r="H53" s="260">
        <v>26186687561</v>
      </c>
      <c r="I53" s="260"/>
      <c r="J53" s="260">
        <v>24045387142</v>
      </c>
      <c r="K53" s="260"/>
      <c r="L53" s="260"/>
      <c r="M53" s="38"/>
    </row>
    <row r="54" spans="1:13" ht="15" customHeight="1">
      <c r="A54" s="288" t="s">
        <v>290</v>
      </c>
      <c r="B54" s="288"/>
      <c r="C54" s="288"/>
      <c r="D54" s="147" t="s">
        <v>394</v>
      </c>
      <c r="E54" s="284" t="s">
        <v>470</v>
      </c>
      <c r="F54" s="284"/>
      <c r="G54" s="284"/>
      <c r="H54" s="259">
        <f>SUM(H55:I56)</f>
        <v>0</v>
      </c>
      <c r="I54" s="259"/>
      <c r="J54" s="259">
        <f>SUM(J55:L56)</f>
        <v>0</v>
      </c>
      <c r="K54" s="259"/>
      <c r="L54" s="259"/>
      <c r="M54" s="38"/>
    </row>
    <row r="55" spans="1:13" ht="15" customHeight="1">
      <c r="A55" s="291" t="s">
        <v>284</v>
      </c>
      <c r="B55" s="291"/>
      <c r="C55" s="291"/>
      <c r="D55" s="148" t="s">
        <v>395</v>
      </c>
      <c r="E55" s="287"/>
      <c r="F55" s="287"/>
      <c r="G55" s="287"/>
      <c r="H55" s="261">
        <v>0</v>
      </c>
      <c r="I55" s="261"/>
      <c r="J55" s="261">
        <v>0</v>
      </c>
      <c r="K55" s="261"/>
      <c r="L55" s="261"/>
      <c r="M55" s="38"/>
    </row>
    <row r="56" spans="1:13" ht="15" customHeight="1">
      <c r="A56" s="272" t="s">
        <v>285</v>
      </c>
      <c r="B56" s="272"/>
      <c r="C56" s="272"/>
      <c r="D56" s="145" t="s">
        <v>396</v>
      </c>
      <c r="E56" s="273"/>
      <c r="F56" s="273"/>
      <c r="G56" s="273"/>
      <c r="H56" s="274">
        <v>0</v>
      </c>
      <c r="I56" s="274"/>
      <c r="J56" s="274">
        <v>0</v>
      </c>
      <c r="K56" s="274"/>
      <c r="L56" s="274"/>
      <c r="M56" s="38"/>
    </row>
    <row r="57" spans="1:13" ht="15.75" customHeight="1">
      <c r="A57" s="289" t="s">
        <v>291</v>
      </c>
      <c r="B57" s="289"/>
      <c r="C57" s="289"/>
      <c r="D57" s="144" t="s">
        <v>397</v>
      </c>
      <c r="E57" s="285"/>
      <c r="F57" s="285"/>
      <c r="G57" s="285"/>
      <c r="H57" s="258">
        <f>SUM(H58:I61)</f>
        <v>600000000</v>
      </c>
      <c r="I57" s="258"/>
      <c r="J57" s="258">
        <f>SUM(J58:L61)</f>
        <v>600000000</v>
      </c>
      <c r="K57" s="258"/>
      <c r="L57" s="258"/>
      <c r="M57" s="38"/>
    </row>
    <row r="58" spans="1:13" ht="15" customHeight="1">
      <c r="A58" s="272" t="s">
        <v>292</v>
      </c>
      <c r="B58" s="272"/>
      <c r="C58" s="272"/>
      <c r="D58" s="145" t="s">
        <v>398</v>
      </c>
      <c r="E58" s="273"/>
      <c r="F58" s="273"/>
      <c r="G58" s="273"/>
      <c r="H58" s="274">
        <v>0</v>
      </c>
      <c r="I58" s="274"/>
      <c r="J58" s="274">
        <v>0</v>
      </c>
      <c r="K58" s="274"/>
      <c r="L58" s="274"/>
      <c r="M58" s="38"/>
    </row>
    <row r="59" spans="1:13" ht="15" customHeight="1">
      <c r="A59" s="272" t="s">
        <v>293</v>
      </c>
      <c r="B59" s="272"/>
      <c r="C59" s="272"/>
      <c r="D59" s="145" t="s">
        <v>399</v>
      </c>
      <c r="E59" s="273"/>
      <c r="F59" s="273"/>
      <c r="G59" s="273"/>
      <c r="H59" s="274">
        <v>0</v>
      </c>
      <c r="I59" s="274"/>
      <c r="J59" s="274">
        <v>0</v>
      </c>
      <c r="K59" s="274"/>
      <c r="L59" s="274"/>
      <c r="M59" s="38"/>
    </row>
    <row r="60" spans="1:13" ht="15" customHeight="1">
      <c r="A60" s="272" t="s">
        <v>294</v>
      </c>
      <c r="B60" s="272"/>
      <c r="C60" s="272"/>
      <c r="D60" s="145" t="s">
        <v>400</v>
      </c>
      <c r="E60" s="273" t="s">
        <v>471</v>
      </c>
      <c r="F60" s="273"/>
      <c r="G60" s="273"/>
      <c r="H60" s="274">
        <v>600000000</v>
      </c>
      <c r="I60" s="274"/>
      <c r="J60" s="274">
        <v>600000000</v>
      </c>
      <c r="K60" s="274"/>
      <c r="L60" s="274"/>
      <c r="M60" s="38"/>
    </row>
    <row r="61" spans="1:13" ht="15" customHeight="1">
      <c r="A61" s="272" t="s">
        <v>295</v>
      </c>
      <c r="B61" s="272"/>
      <c r="C61" s="272"/>
      <c r="D61" s="145" t="s">
        <v>401</v>
      </c>
      <c r="E61" s="273"/>
      <c r="F61" s="273"/>
      <c r="G61" s="273"/>
      <c r="H61" s="274">
        <v>0</v>
      </c>
      <c r="I61" s="274"/>
      <c r="J61" s="274">
        <v>0</v>
      </c>
      <c r="K61" s="274"/>
      <c r="L61" s="274"/>
      <c r="M61" s="38"/>
    </row>
    <row r="62" spans="1:13" ht="15" customHeight="1">
      <c r="A62" s="289" t="s">
        <v>296</v>
      </c>
      <c r="B62" s="289"/>
      <c r="C62" s="289"/>
      <c r="D62" s="144" t="s">
        <v>402</v>
      </c>
      <c r="E62" s="285"/>
      <c r="F62" s="285"/>
      <c r="G62" s="285"/>
      <c r="H62" s="258">
        <f>SUM(H63:I65)</f>
        <v>3886855411</v>
      </c>
      <c r="I62" s="258"/>
      <c r="J62" s="258">
        <f>SUM(J63:L65)</f>
        <v>4664226493</v>
      </c>
      <c r="K62" s="258"/>
      <c r="L62" s="258"/>
      <c r="M62" s="38"/>
    </row>
    <row r="63" spans="1:13" ht="15.75" customHeight="1">
      <c r="A63" s="272" t="s">
        <v>297</v>
      </c>
      <c r="B63" s="272"/>
      <c r="C63" s="272"/>
      <c r="D63" s="145" t="s">
        <v>403</v>
      </c>
      <c r="E63" s="273" t="s">
        <v>472</v>
      </c>
      <c r="F63" s="273"/>
      <c r="G63" s="273"/>
      <c r="H63" s="274">
        <v>3886855411</v>
      </c>
      <c r="I63" s="274"/>
      <c r="J63" s="274">
        <v>4664226493</v>
      </c>
      <c r="K63" s="274"/>
      <c r="L63" s="274"/>
      <c r="M63" s="38"/>
    </row>
    <row r="64" spans="1:13" ht="15" customHeight="1">
      <c r="A64" s="272" t="s">
        <v>298</v>
      </c>
      <c r="B64" s="272"/>
      <c r="C64" s="272"/>
      <c r="D64" s="145" t="s">
        <v>404</v>
      </c>
      <c r="E64" s="273" t="s">
        <v>473</v>
      </c>
      <c r="F64" s="273"/>
      <c r="G64" s="273"/>
      <c r="H64" s="274">
        <v>0</v>
      </c>
      <c r="I64" s="274"/>
      <c r="J64" s="274">
        <v>0</v>
      </c>
      <c r="K64" s="274"/>
      <c r="L64" s="274"/>
      <c r="M64" s="38"/>
    </row>
    <row r="65" spans="1:13" ht="15" customHeight="1">
      <c r="A65" s="272" t="s">
        <v>299</v>
      </c>
      <c r="B65" s="272"/>
      <c r="C65" s="272"/>
      <c r="D65" s="145" t="s">
        <v>405</v>
      </c>
      <c r="E65" s="273"/>
      <c r="F65" s="273"/>
      <c r="G65" s="273"/>
      <c r="H65" s="274">
        <v>0</v>
      </c>
      <c r="I65" s="274"/>
      <c r="J65" s="274">
        <v>0</v>
      </c>
      <c r="K65" s="274"/>
      <c r="L65" s="274"/>
      <c r="M65" s="38"/>
    </row>
    <row r="66" spans="1:13" ht="15" customHeight="1">
      <c r="A66" s="289" t="s">
        <v>300</v>
      </c>
      <c r="B66" s="289"/>
      <c r="C66" s="289"/>
      <c r="D66" s="144" t="s">
        <v>406</v>
      </c>
      <c r="E66" s="285"/>
      <c r="F66" s="285"/>
      <c r="G66" s="285"/>
      <c r="H66" s="258">
        <f>H14+H36</f>
        <v>904131788539</v>
      </c>
      <c r="I66" s="258"/>
      <c r="J66" s="258">
        <f>J14+J36</f>
        <v>1042967151050</v>
      </c>
      <c r="K66" s="258"/>
      <c r="L66" s="258"/>
      <c r="M66" s="38"/>
    </row>
    <row r="67" spans="1:13" ht="15" customHeight="1">
      <c r="A67" s="289" t="s">
        <v>301</v>
      </c>
      <c r="B67" s="289"/>
      <c r="C67" s="289"/>
      <c r="D67" s="144" t="s">
        <v>407</v>
      </c>
      <c r="E67" s="285"/>
      <c r="F67" s="285"/>
      <c r="G67" s="285"/>
      <c r="H67" s="258">
        <v>0</v>
      </c>
      <c r="I67" s="258"/>
      <c r="J67" s="258">
        <v>0</v>
      </c>
      <c r="K67" s="258"/>
      <c r="L67" s="258"/>
      <c r="M67" s="38"/>
    </row>
    <row r="68" spans="1:13" ht="15" customHeight="1">
      <c r="A68" s="289" t="s">
        <v>302</v>
      </c>
      <c r="B68" s="289"/>
      <c r="C68" s="289"/>
      <c r="D68" s="144" t="s">
        <v>408</v>
      </c>
      <c r="E68" s="285"/>
      <c r="F68" s="285"/>
      <c r="G68" s="285"/>
      <c r="H68" s="258">
        <f>H69+H80</f>
        <v>743742856220</v>
      </c>
      <c r="I68" s="258"/>
      <c r="J68" s="258">
        <f>J69+J80</f>
        <v>881945673883</v>
      </c>
      <c r="K68" s="258"/>
      <c r="L68" s="258"/>
      <c r="M68" s="38"/>
    </row>
    <row r="69" spans="1:13" ht="15.75" customHeight="1">
      <c r="A69" s="289" t="s">
        <v>303</v>
      </c>
      <c r="B69" s="289"/>
      <c r="C69" s="289"/>
      <c r="D69" s="144" t="s">
        <v>409</v>
      </c>
      <c r="E69" s="285"/>
      <c r="F69" s="285"/>
      <c r="G69" s="285"/>
      <c r="H69" s="258">
        <f>SUM(H70:I79)</f>
        <v>313561927389</v>
      </c>
      <c r="I69" s="258"/>
      <c r="J69" s="258">
        <f>SUM(J70:L79)</f>
        <v>469873175640</v>
      </c>
      <c r="K69" s="258"/>
      <c r="L69" s="258"/>
      <c r="M69" s="38"/>
    </row>
    <row r="70" spans="1:13" ht="15" customHeight="1">
      <c r="A70" s="272" t="s">
        <v>304</v>
      </c>
      <c r="B70" s="272"/>
      <c r="C70" s="272"/>
      <c r="D70" s="145" t="s">
        <v>410</v>
      </c>
      <c r="E70" s="273" t="s">
        <v>474</v>
      </c>
      <c r="F70" s="273"/>
      <c r="G70" s="273"/>
      <c r="H70" s="274">
        <v>96968638877</v>
      </c>
      <c r="I70" s="274"/>
      <c r="J70" s="274">
        <v>130234716430</v>
      </c>
      <c r="K70" s="274"/>
      <c r="L70" s="274"/>
      <c r="M70" s="38"/>
    </row>
    <row r="71" spans="1:13" ht="15" customHeight="1">
      <c r="A71" s="272" t="s">
        <v>305</v>
      </c>
      <c r="B71" s="272"/>
      <c r="C71" s="272"/>
      <c r="D71" s="145" t="s">
        <v>411</v>
      </c>
      <c r="E71" s="273"/>
      <c r="F71" s="273"/>
      <c r="G71" s="273"/>
      <c r="H71" s="274">
        <v>94701111150</v>
      </c>
      <c r="I71" s="274"/>
      <c r="J71" s="274">
        <v>125044428740</v>
      </c>
      <c r="K71" s="274"/>
      <c r="L71" s="274"/>
      <c r="M71" s="38"/>
    </row>
    <row r="72" spans="1:13" ht="15" customHeight="1">
      <c r="A72" s="272" t="s">
        <v>306</v>
      </c>
      <c r="B72" s="272"/>
      <c r="C72" s="272"/>
      <c r="D72" s="145" t="s">
        <v>412</v>
      </c>
      <c r="E72" s="273"/>
      <c r="F72" s="273"/>
      <c r="G72" s="273"/>
      <c r="H72" s="274">
        <v>29720599</v>
      </c>
      <c r="I72" s="274"/>
      <c r="J72" s="274">
        <v>7215554</v>
      </c>
      <c r="K72" s="274"/>
      <c r="L72" s="274"/>
      <c r="M72" s="38"/>
    </row>
    <row r="73" spans="1:13" ht="15" customHeight="1">
      <c r="A73" s="272" t="s">
        <v>307</v>
      </c>
      <c r="B73" s="272"/>
      <c r="C73" s="272"/>
      <c r="D73" s="145" t="s">
        <v>413</v>
      </c>
      <c r="E73" s="273" t="s">
        <v>475</v>
      </c>
      <c r="F73" s="273"/>
      <c r="G73" s="273"/>
      <c r="H73" s="274">
        <v>9010918067</v>
      </c>
      <c r="I73" s="274"/>
      <c r="J73" s="274">
        <v>22452773330</v>
      </c>
      <c r="K73" s="274"/>
      <c r="L73" s="274"/>
      <c r="M73" s="38"/>
    </row>
    <row r="74" spans="1:13" ht="15" customHeight="1">
      <c r="A74" s="272" t="s">
        <v>308</v>
      </c>
      <c r="B74" s="272"/>
      <c r="C74" s="272"/>
      <c r="D74" s="145" t="s">
        <v>414</v>
      </c>
      <c r="E74" s="273"/>
      <c r="F74" s="273"/>
      <c r="G74" s="273"/>
      <c r="H74" s="274">
        <v>53099932065</v>
      </c>
      <c r="I74" s="274"/>
      <c r="J74" s="274">
        <v>89436305433</v>
      </c>
      <c r="K74" s="274"/>
      <c r="L74" s="274"/>
      <c r="M74" s="38"/>
    </row>
    <row r="75" spans="1:13" ht="15.75" customHeight="1">
      <c r="A75" s="272" t="s">
        <v>309</v>
      </c>
      <c r="B75" s="272"/>
      <c r="C75" s="272"/>
      <c r="D75" s="145" t="s">
        <v>415</v>
      </c>
      <c r="E75" s="273" t="s">
        <v>476</v>
      </c>
      <c r="F75" s="273"/>
      <c r="G75" s="273"/>
      <c r="H75" s="274">
        <v>16272266407</v>
      </c>
      <c r="I75" s="274"/>
      <c r="J75" s="274">
        <v>1569867998</v>
      </c>
      <c r="K75" s="274"/>
      <c r="L75" s="274"/>
      <c r="M75" s="38"/>
    </row>
    <row r="76" spans="1:13" ht="15" customHeight="1">
      <c r="A76" s="272" t="s">
        <v>310</v>
      </c>
      <c r="B76" s="272"/>
      <c r="C76" s="272"/>
      <c r="D76" s="145" t="s">
        <v>416</v>
      </c>
      <c r="E76" s="273"/>
      <c r="F76" s="273"/>
      <c r="G76" s="273"/>
      <c r="H76" s="274">
        <v>31073366753</v>
      </c>
      <c r="I76" s="274"/>
      <c r="J76" s="274">
        <v>31092983830</v>
      </c>
      <c r="K76" s="274"/>
      <c r="L76" s="274"/>
      <c r="M76" s="38"/>
    </row>
    <row r="77" spans="1:13" ht="15" customHeight="1">
      <c r="A77" s="272" t="s">
        <v>311</v>
      </c>
      <c r="B77" s="272"/>
      <c r="C77" s="272"/>
      <c r="D77" s="145" t="s">
        <v>417</v>
      </c>
      <c r="E77" s="273"/>
      <c r="F77" s="273"/>
      <c r="G77" s="273"/>
      <c r="H77" s="274">
        <v>0</v>
      </c>
      <c r="I77" s="274"/>
      <c r="J77" s="274">
        <v>0</v>
      </c>
      <c r="K77" s="274"/>
      <c r="L77" s="274"/>
      <c r="M77" s="38"/>
    </row>
    <row r="78" spans="1:13" ht="15" customHeight="1">
      <c r="A78" s="272" t="s">
        <v>312</v>
      </c>
      <c r="B78" s="272"/>
      <c r="C78" s="272"/>
      <c r="D78" s="145" t="s">
        <v>418</v>
      </c>
      <c r="E78" s="273" t="s">
        <v>477</v>
      </c>
      <c r="F78" s="273"/>
      <c r="G78" s="273"/>
      <c r="H78" s="274">
        <v>12405973471</v>
      </c>
      <c r="I78" s="274"/>
      <c r="J78" s="274">
        <v>70034884325</v>
      </c>
      <c r="K78" s="274"/>
      <c r="L78" s="274"/>
      <c r="M78" s="38"/>
    </row>
    <row r="79" spans="1:13" ht="15" customHeight="1">
      <c r="A79" s="272" t="s">
        <v>313</v>
      </c>
      <c r="B79" s="272"/>
      <c r="C79" s="272"/>
      <c r="D79" s="145" t="s">
        <v>419</v>
      </c>
      <c r="E79" s="273"/>
      <c r="F79" s="273"/>
      <c r="G79" s="273"/>
      <c r="H79" s="274">
        <v>0</v>
      </c>
      <c r="I79" s="274"/>
      <c r="J79" s="274">
        <v>0</v>
      </c>
      <c r="K79" s="274"/>
      <c r="L79" s="274"/>
      <c r="M79" s="38"/>
    </row>
    <row r="80" spans="1:13" ht="15" customHeight="1">
      <c r="A80" s="289" t="s">
        <v>314</v>
      </c>
      <c r="B80" s="289"/>
      <c r="C80" s="289"/>
      <c r="D80" s="144" t="s">
        <v>420</v>
      </c>
      <c r="E80" s="285"/>
      <c r="F80" s="285"/>
      <c r="G80" s="285"/>
      <c r="H80" s="258">
        <f>SUM(H81:I87)</f>
        <v>430180928831</v>
      </c>
      <c r="I80" s="258"/>
      <c r="J80" s="258">
        <f>SUM(J81:L87)</f>
        <v>412072498243</v>
      </c>
      <c r="K80" s="258"/>
      <c r="L80" s="258"/>
      <c r="M80" s="38"/>
    </row>
    <row r="81" spans="1:13" ht="15" customHeight="1">
      <c r="A81" s="272" t="s">
        <v>315</v>
      </c>
      <c r="B81" s="272"/>
      <c r="C81" s="272"/>
      <c r="D81" s="145" t="s">
        <v>421</v>
      </c>
      <c r="E81" s="273"/>
      <c r="F81" s="273"/>
      <c r="G81" s="273"/>
      <c r="H81" s="274">
        <v>0</v>
      </c>
      <c r="I81" s="274"/>
      <c r="J81" s="274">
        <v>0</v>
      </c>
      <c r="K81" s="274"/>
      <c r="L81" s="274"/>
      <c r="M81" s="38"/>
    </row>
    <row r="82" spans="1:13" ht="15.75" customHeight="1">
      <c r="A82" s="272" t="s">
        <v>316</v>
      </c>
      <c r="B82" s="272"/>
      <c r="C82" s="272"/>
      <c r="D82" s="145" t="s">
        <v>422</v>
      </c>
      <c r="E82" s="273" t="s">
        <v>478</v>
      </c>
      <c r="F82" s="273"/>
      <c r="G82" s="273"/>
      <c r="H82" s="274">
        <v>0</v>
      </c>
      <c r="I82" s="274"/>
      <c r="J82" s="274">
        <v>0</v>
      </c>
      <c r="K82" s="274"/>
      <c r="L82" s="274"/>
      <c r="M82" s="38"/>
    </row>
    <row r="83" spans="1:13" ht="15" customHeight="1">
      <c r="A83" s="272" t="s">
        <v>317</v>
      </c>
      <c r="B83" s="272"/>
      <c r="C83" s="272"/>
      <c r="D83" s="145" t="s">
        <v>423</v>
      </c>
      <c r="E83" s="273"/>
      <c r="F83" s="273"/>
      <c r="G83" s="273"/>
      <c r="H83" s="274">
        <v>0</v>
      </c>
      <c r="I83" s="274"/>
      <c r="J83" s="274">
        <v>0</v>
      </c>
      <c r="K83" s="274"/>
      <c r="L83" s="274"/>
      <c r="M83" s="38"/>
    </row>
    <row r="84" spans="1:13" ht="15" customHeight="1">
      <c r="A84" s="272" t="s">
        <v>318</v>
      </c>
      <c r="B84" s="272"/>
      <c r="C84" s="272"/>
      <c r="D84" s="145" t="s">
        <v>424</v>
      </c>
      <c r="E84" s="273" t="s">
        <v>479</v>
      </c>
      <c r="F84" s="273"/>
      <c r="G84" s="273"/>
      <c r="H84" s="274">
        <v>428344310947</v>
      </c>
      <c r="I84" s="274"/>
      <c r="J84" s="274">
        <v>410235880359</v>
      </c>
      <c r="K84" s="274"/>
      <c r="L84" s="274"/>
      <c r="M84" s="38"/>
    </row>
    <row r="85" spans="1:13" ht="15" customHeight="1">
      <c r="A85" s="272" t="s">
        <v>319</v>
      </c>
      <c r="B85" s="272"/>
      <c r="C85" s="272"/>
      <c r="D85" s="145" t="s">
        <v>425</v>
      </c>
      <c r="E85" s="273" t="s">
        <v>473</v>
      </c>
      <c r="F85" s="273"/>
      <c r="G85" s="273"/>
      <c r="H85" s="274">
        <v>0</v>
      </c>
      <c r="I85" s="274"/>
      <c r="J85" s="274">
        <v>0</v>
      </c>
      <c r="K85" s="274"/>
      <c r="L85" s="274"/>
      <c r="M85" s="38"/>
    </row>
    <row r="86" spans="1:13" ht="15" customHeight="1">
      <c r="A86" s="272" t="s">
        <v>320</v>
      </c>
      <c r="B86" s="272"/>
      <c r="C86" s="272"/>
      <c r="D86" s="145" t="s">
        <v>426</v>
      </c>
      <c r="E86" s="273"/>
      <c r="F86" s="273"/>
      <c r="G86" s="273"/>
      <c r="H86" s="274">
        <v>1836617884</v>
      </c>
      <c r="I86" s="274"/>
      <c r="J86" s="274">
        <v>1836617884</v>
      </c>
      <c r="K86" s="274"/>
      <c r="L86" s="274"/>
      <c r="M86" s="38"/>
    </row>
    <row r="87" spans="1:13" ht="15" customHeight="1">
      <c r="A87" s="272" t="s">
        <v>321</v>
      </c>
      <c r="B87" s="272"/>
      <c r="C87" s="272"/>
      <c r="D87" s="145" t="s">
        <v>427</v>
      </c>
      <c r="E87" s="273"/>
      <c r="F87" s="273"/>
      <c r="G87" s="273"/>
      <c r="H87" s="274">
        <v>0</v>
      </c>
      <c r="I87" s="274"/>
      <c r="J87" s="274">
        <v>0</v>
      </c>
      <c r="K87" s="274"/>
      <c r="L87" s="274"/>
      <c r="M87" s="38"/>
    </row>
    <row r="88" spans="1:13" ht="15.75" customHeight="1">
      <c r="A88" s="289" t="s">
        <v>322</v>
      </c>
      <c r="B88" s="289"/>
      <c r="C88" s="289"/>
      <c r="D88" s="144" t="s">
        <v>428</v>
      </c>
      <c r="E88" s="285"/>
      <c r="F88" s="285"/>
      <c r="G88" s="285"/>
      <c r="H88" s="258">
        <f>H89+H101</f>
        <v>160388932319</v>
      </c>
      <c r="I88" s="258"/>
      <c r="J88" s="258">
        <f>J89+J101</f>
        <v>161021477167</v>
      </c>
      <c r="K88" s="258"/>
      <c r="L88" s="258"/>
      <c r="M88" s="38"/>
    </row>
    <row r="89" spans="1:13" ht="15" customHeight="1">
      <c r="A89" s="289" t="s">
        <v>323</v>
      </c>
      <c r="B89" s="289"/>
      <c r="C89" s="289"/>
      <c r="D89" s="144" t="s">
        <v>429</v>
      </c>
      <c r="E89" s="285" t="s">
        <v>480</v>
      </c>
      <c r="F89" s="285"/>
      <c r="G89" s="285"/>
      <c r="H89" s="258">
        <f>SUM(H90:I100)</f>
        <v>137152050502</v>
      </c>
      <c r="I89" s="258"/>
      <c r="J89" s="258">
        <f>SUM(J90:L100)</f>
        <v>136759742350</v>
      </c>
      <c r="K89" s="258"/>
      <c r="L89" s="258"/>
      <c r="M89" s="38"/>
    </row>
    <row r="90" spans="1:13" ht="15" customHeight="1">
      <c r="A90" s="272" t="s">
        <v>324</v>
      </c>
      <c r="B90" s="272"/>
      <c r="C90" s="272"/>
      <c r="D90" s="145" t="s">
        <v>430</v>
      </c>
      <c r="E90" s="273"/>
      <c r="F90" s="273"/>
      <c r="G90" s="273"/>
      <c r="H90" s="274">
        <v>123340000000</v>
      </c>
      <c r="I90" s="274"/>
      <c r="J90" s="274">
        <v>123340000000</v>
      </c>
      <c r="K90" s="274"/>
      <c r="L90" s="274"/>
      <c r="M90" s="38"/>
    </row>
    <row r="91" spans="1:13" ht="15" customHeight="1">
      <c r="A91" s="272" t="s">
        <v>325</v>
      </c>
      <c r="B91" s="272"/>
      <c r="C91" s="272"/>
      <c r="D91" s="145" t="s">
        <v>431</v>
      </c>
      <c r="E91" s="273"/>
      <c r="F91" s="273"/>
      <c r="G91" s="273"/>
      <c r="H91" s="274">
        <v>0</v>
      </c>
      <c r="I91" s="274"/>
      <c r="J91" s="274">
        <v>0</v>
      </c>
      <c r="K91" s="274"/>
      <c r="L91" s="274"/>
      <c r="M91" s="38"/>
    </row>
    <row r="92" spans="1:13" ht="15" customHeight="1">
      <c r="A92" s="272" t="s">
        <v>326</v>
      </c>
      <c r="B92" s="272"/>
      <c r="C92" s="272"/>
      <c r="D92" s="145" t="s">
        <v>432</v>
      </c>
      <c r="E92" s="273"/>
      <c r="F92" s="273"/>
      <c r="G92" s="273"/>
      <c r="H92" s="274">
        <v>13169742350</v>
      </c>
      <c r="I92" s="274"/>
      <c r="J92" s="274">
        <v>13169742350</v>
      </c>
      <c r="K92" s="274"/>
      <c r="L92" s="274"/>
      <c r="M92" s="38"/>
    </row>
    <row r="93" spans="1:13" ht="15" customHeight="1">
      <c r="A93" s="272" t="s">
        <v>327</v>
      </c>
      <c r="B93" s="272"/>
      <c r="C93" s="272"/>
      <c r="D93" s="145" t="s">
        <v>433</v>
      </c>
      <c r="E93" s="273"/>
      <c r="F93" s="273"/>
      <c r="G93" s="273"/>
      <c r="H93" s="274">
        <v>0</v>
      </c>
      <c r="I93" s="274"/>
      <c r="J93" s="274">
        <v>0</v>
      </c>
      <c r="K93" s="274"/>
      <c r="L93" s="274"/>
      <c r="M93" s="38"/>
    </row>
    <row r="94" spans="1:13" ht="15.75" customHeight="1">
      <c r="A94" s="272" t="s">
        <v>328</v>
      </c>
      <c r="B94" s="272"/>
      <c r="C94" s="272"/>
      <c r="D94" s="145" t="s">
        <v>434</v>
      </c>
      <c r="E94" s="273"/>
      <c r="F94" s="273"/>
      <c r="G94" s="273"/>
      <c r="H94" s="274">
        <v>0</v>
      </c>
      <c r="I94" s="274"/>
      <c r="J94" s="274">
        <v>0</v>
      </c>
      <c r="K94" s="274"/>
      <c r="L94" s="274"/>
      <c r="M94" s="38"/>
    </row>
    <row r="95" spans="1:13" ht="15" customHeight="1">
      <c r="A95" s="272" t="s">
        <v>329</v>
      </c>
      <c r="B95" s="272"/>
      <c r="C95" s="272"/>
      <c r="D95" s="145" t="s">
        <v>435</v>
      </c>
      <c r="E95" s="273"/>
      <c r="F95" s="273"/>
      <c r="G95" s="273"/>
      <c r="H95" s="274">
        <v>0</v>
      </c>
      <c r="I95" s="274"/>
      <c r="J95" s="274">
        <v>0</v>
      </c>
      <c r="K95" s="274"/>
      <c r="L95" s="274"/>
      <c r="M95" s="38"/>
    </row>
    <row r="96" spans="1:13" ht="15" customHeight="1">
      <c r="A96" s="272" t="s">
        <v>330</v>
      </c>
      <c r="B96" s="272"/>
      <c r="C96" s="272"/>
      <c r="D96" s="145" t="s">
        <v>436</v>
      </c>
      <c r="E96" s="273"/>
      <c r="F96" s="273"/>
      <c r="G96" s="273"/>
      <c r="H96" s="274">
        <v>0</v>
      </c>
      <c r="I96" s="274"/>
      <c r="J96" s="274">
        <v>0</v>
      </c>
      <c r="K96" s="274"/>
      <c r="L96" s="274"/>
      <c r="M96" s="38"/>
    </row>
    <row r="97" spans="1:13" ht="15" customHeight="1">
      <c r="A97" s="272" t="s">
        <v>331</v>
      </c>
      <c r="B97" s="272"/>
      <c r="C97" s="272"/>
      <c r="D97" s="145" t="s">
        <v>437</v>
      </c>
      <c r="E97" s="273"/>
      <c r="F97" s="273"/>
      <c r="G97" s="273"/>
      <c r="H97" s="274">
        <v>0</v>
      </c>
      <c r="I97" s="274"/>
      <c r="J97" s="274">
        <v>0</v>
      </c>
      <c r="K97" s="274"/>
      <c r="L97" s="274"/>
      <c r="M97" s="38"/>
    </row>
    <row r="98" spans="1:13" ht="15" customHeight="1">
      <c r="A98" s="272" t="s">
        <v>332</v>
      </c>
      <c r="B98" s="272"/>
      <c r="C98" s="272"/>
      <c r="D98" s="145" t="s">
        <v>438</v>
      </c>
      <c r="E98" s="273"/>
      <c r="F98" s="273"/>
      <c r="G98" s="273"/>
      <c r="H98" s="274">
        <v>0</v>
      </c>
      <c r="I98" s="274"/>
      <c r="J98" s="274">
        <v>250000000</v>
      </c>
      <c r="K98" s="274"/>
      <c r="L98" s="274"/>
      <c r="M98" s="38"/>
    </row>
    <row r="99" spans="1:13" ht="15" customHeight="1">
      <c r="A99" s="272" t="s">
        <v>333</v>
      </c>
      <c r="B99" s="272"/>
      <c r="C99" s="272"/>
      <c r="D99" s="145" t="s">
        <v>439</v>
      </c>
      <c r="E99" s="273"/>
      <c r="F99" s="273"/>
      <c r="G99" s="273"/>
      <c r="H99" s="274">
        <v>642308152</v>
      </c>
      <c r="I99" s="274"/>
      <c r="J99" s="274">
        <v>0</v>
      </c>
      <c r="K99" s="274"/>
      <c r="L99" s="274"/>
      <c r="M99" s="38"/>
    </row>
    <row r="100" spans="1:13" ht="15.75" customHeight="1">
      <c r="A100" s="272" t="s">
        <v>334</v>
      </c>
      <c r="B100" s="272"/>
      <c r="C100" s="272"/>
      <c r="D100" s="145" t="s">
        <v>440</v>
      </c>
      <c r="E100" s="273"/>
      <c r="F100" s="273"/>
      <c r="G100" s="273"/>
      <c r="H100" s="274">
        <v>0</v>
      </c>
      <c r="I100" s="274"/>
      <c r="J100" s="274">
        <v>0</v>
      </c>
      <c r="K100" s="274"/>
      <c r="L100" s="274"/>
      <c r="M100" s="38"/>
    </row>
    <row r="101" spans="1:13" ht="15" customHeight="1">
      <c r="A101" s="289" t="s">
        <v>335</v>
      </c>
      <c r="B101" s="289"/>
      <c r="C101" s="289"/>
      <c r="D101" s="144" t="s">
        <v>441</v>
      </c>
      <c r="E101" s="285"/>
      <c r="F101" s="285"/>
      <c r="G101" s="285"/>
      <c r="H101" s="258">
        <f>SUM(H102:I104)</f>
        <v>23236881817</v>
      </c>
      <c r="I101" s="258"/>
      <c r="J101" s="258">
        <f>SUM(J102:L104)</f>
        <v>24261734817</v>
      </c>
      <c r="K101" s="258"/>
      <c r="L101" s="258"/>
      <c r="M101" s="38"/>
    </row>
    <row r="102" spans="1:13" ht="15" customHeight="1">
      <c r="A102" s="272" t="s">
        <v>336</v>
      </c>
      <c r="B102" s="272"/>
      <c r="C102" s="272"/>
      <c r="D102" s="145" t="s">
        <v>442</v>
      </c>
      <c r="E102" s="273"/>
      <c r="F102" s="273"/>
      <c r="G102" s="273"/>
      <c r="H102" s="274">
        <v>22987602965</v>
      </c>
      <c r="I102" s="274"/>
      <c r="J102" s="274">
        <v>24012455965</v>
      </c>
      <c r="K102" s="274"/>
      <c r="L102" s="274"/>
      <c r="M102" s="38"/>
    </row>
    <row r="103" spans="1:13" ht="15" customHeight="1">
      <c r="A103" s="272" t="s">
        <v>337</v>
      </c>
      <c r="B103" s="272"/>
      <c r="C103" s="272"/>
      <c r="D103" s="145" t="s">
        <v>443</v>
      </c>
      <c r="E103" s="273" t="s">
        <v>481</v>
      </c>
      <c r="F103" s="273"/>
      <c r="G103" s="273"/>
      <c r="H103" s="274">
        <v>0</v>
      </c>
      <c r="I103" s="274"/>
      <c r="J103" s="274">
        <v>0</v>
      </c>
      <c r="K103" s="274"/>
      <c r="L103" s="274"/>
      <c r="M103" s="38"/>
    </row>
    <row r="104" spans="1:13" ht="15" customHeight="1">
      <c r="A104" s="272" t="s">
        <v>338</v>
      </c>
      <c r="B104" s="272"/>
      <c r="C104" s="272"/>
      <c r="D104" s="145" t="s">
        <v>444</v>
      </c>
      <c r="E104" s="273"/>
      <c r="F104" s="273"/>
      <c r="G104" s="273"/>
      <c r="H104" s="274">
        <v>249278852</v>
      </c>
      <c r="I104" s="274"/>
      <c r="J104" s="274">
        <v>249278852</v>
      </c>
      <c r="K104" s="274"/>
      <c r="L104" s="274"/>
      <c r="M104" s="38"/>
    </row>
    <row r="105" spans="1:13" ht="15" customHeight="1">
      <c r="A105" s="288" t="s">
        <v>339</v>
      </c>
      <c r="B105" s="288"/>
      <c r="C105" s="288"/>
      <c r="D105" s="147" t="s">
        <v>445</v>
      </c>
      <c r="E105" s="284"/>
      <c r="F105" s="284"/>
      <c r="G105" s="284"/>
      <c r="H105" s="259">
        <f>H68+H88</f>
        <v>904131788539</v>
      </c>
      <c r="I105" s="259"/>
      <c r="J105" s="259">
        <f>J68+J88</f>
        <v>1042967151050</v>
      </c>
      <c r="K105" s="259"/>
      <c r="L105" s="259"/>
      <c r="M105" s="38"/>
    </row>
    <row r="106" spans="1:13" ht="15" customHeight="1">
      <c r="A106" s="272" t="s">
        <v>340</v>
      </c>
      <c r="B106" s="272"/>
      <c r="C106" s="272"/>
      <c r="D106" s="145" t="s">
        <v>446</v>
      </c>
      <c r="E106" s="273"/>
      <c r="F106" s="273"/>
      <c r="G106" s="273"/>
      <c r="H106" s="274">
        <v>0</v>
      </c>
      <c r="I106" s="274"/>
      <c r="J106" s="274">
        <v>0</v>
      </c>
      <c r="K106" s="274"/>
      <c r="L106" s="274"/>
      <c r="M106" s="38"/>
    </row>
    <row r="107" spans="1:13" ht="15.75" customHeight="1">
      <c r="A107" s="289" t="s">
        <v>341</v>
      </c>
      <c r="B107" s="289"/>
      <c r="C107" s="289"/>
      <c r="D107" s="144" t="s">
        <v>447</v>
      </c>
      <c r="E107" s="285"/>
      <c r="F107" s="285"/>
      <c r="G107" s="285"/>
      <c r="H107" s="258">
        <v>0</v>
      </c>
      <c r="I107" s="258"/>
      <c r="J107" s="258">
        <v>0</v>
      </c>
      <c r="K107" s="258"/>
      <c r="L107" s="258"/>
      <c r="M107" s="38"/>
    </row>
    <row r="108" spans="1:13" ht="15" customHeight="1">
      <c r="A108" s="272" t="s">
        <v>342</v>
      </c>
      <c r="B108" s="272"/>
      <c r="C108" s="272"/>
      <c r="D108" s="145" t="s">
        <v>448</v>
      </c>
      <c r="E108" s="273" t="s">
        <v>482</v>
      </c>
      <c r="F108" s="273"/>
      <c r="G108" s="273"/>
      <c r="H108" s="274">
        <v>0</v>
      </c>
      <c r="I108" s="274"/>
      <c r="J108" s="274">
        <v>0</v>
      </c>
      <c r="K108" s="274"/>
      <c r="L108" s="274"/>
      <c r="M108" s="38"/>
    </row>
    <row r="109" spans="1:13" ht="15" customHeight="1">
      <c r="A109" s="272" t="s">
        <v>343</v>
      </c>
      <c r="B109" s="272"/>
      <c r="C109" s="272"/>
      <c r="D109" s="145" t="s">
        <v>449</v>
      </c>
      <c r="E109" s="273"/>
      <c r="F109" s="273"/>
      <c r="G109" s="273"/>
      <c r="H109" s="274">
        <v>0</v>
      </c>
      <c r="I109" s="274"/>
      <c r="J109" s="274">
        <v>0</v>
      </c>
      <c r="K109" s="274"/>
      <c r="L109" s="274"/>
      <c r="M109" s="38"/>
    </row>
    <row r="110" spans="1:13" ht="15" customHeight="1">
      <c r="A110" s="272" t="s">
        <v>344</v>
      </c>
      <c r="B110" s="272"/>
      <c r="C110" s="272"/>
      <c r="D110" s="145" t="s">
        <v>450</v>
      </c>
      <c r="E110" s="273"/>
      <c r="F110" s="273"/>
      <c r="G110" s="273"/>
      <c r="H110" s="274">
        <v>0</v>
      </c>
      <c r="I110" s="274"/>
      <c r="J110" s="274">
        <v>0</v>
      </c>
      <c r="K110" s="274"/>
      <c r="L110" s="274"/>
      <c r="M110" s="38"/>
    </row>
    <row r="111" spans="1:13" ht="15" customHeight="1">
      <c r="A111" s="272" t="s">
        <v>345</v>
      </c>
      <c r="B111" s="272"/>
      <c r="C111" s="272"/>
      <c r="D111" s="145" t="s">
        <v>451</v>
      </c>
      <c r="E111" s="273"/>
      <c r="F111" s="273"/>
      <c r="G111" s="273"/>
      <c r="H111" s="274">
        <v>7800776363</v>
      </c>
      <c r="I111" s="274"/>
      <c r="J111" s="274">
        <v>7800776363</v>
      </c>
      <c r="K111" s="274"/>
      <c r="L111" s="274"/>
      <c r="M111" s="38"/>
    </row>
    <row r="112" spans="1:13" ht="15" customHeight="1">
      <c r="A112" s="272" t="s">
        <v>346</v>
      </c>
      <c r="B112" s="272"/>
      <c r="C112" s="272"/>
      <c r="D112" s="145" t="s">
        <v>452</v>
      </c>
      <c r="E112" s="273"/>
      <c r="F112" s="273"/>
      <c r="G112" s="273"/>
      <c r="H112" s="274">
        <v>0</v>
      </c>
      <c r="I112" s="274"/>
      <c r="J112" s="274">
        <v>0</v>
      </c>
      <c r="K112" s="274"/>
      <c r="L112" s="274"/>
      <c r="M112" s="38"/>
    </row>
    <row r="113" spans="1:13" ht="15.75" customHeight="1">
      <c r="A113" s="272" t="s">
        <v>347</v>
      </c>
      <c r="B113" s="272"/>
      <c r="C113" s="272"/>
      <c r="D113" s="145" t="s">
        <v>453</v>
      </c>
      <c r="E113" s="273"/>
      <c r="F113" s="273"/>
      <c r="G113" s="273"/>
      <c r="H113" s="274">
        <v>0</v>
      </c>
      <c r="I113" s="274"/>
      <c r="J113" s="274">
        <v>0</v>
      </c>
      <c r="K113" s="274"/>
      <c r="L113" s="274"/>
      <c r="M113" s="38"/>
    </row>
    <row r="114" spans="1:13" ht="15" customHeight="1">
      <c r="A114" s="272" t="s">
        <v>348</v>
      </c>
      <c r="B114" s="272"/>
      <c r="C114" s="272"/>
      <c r="D114" s="145" t="s">
        <v>454</v>
      </c>
      <c r="E114" s="273"/>
      <c r="F114" s="273"/>
      <c r="G114" s="273"/>
      <c r="H114" s="274">
        <v>282309168</v>
      </c>
      <c r="I114" s="274"/>
      <c r="J114" s="274">
        <v>282309168</v>
      </c>
      <c r="K114" s="274"/>
      <c r="L114" s="274"/>
      <c r="M114" s="38"/>
    </row>
    <row r="115" spans="1:13" ht="15" customHeight="1">
      <c r="A115" s="272" t="s">
        <v>349</v>
      </c>
      <c r="B115" s="272"/>
      <c r="C115" s="272"/>
      <c r="D115" s="145" t="s">
        <v>455</v>
      </c>
      <c r="E115" s="273"/>
      <c r="F115" s="273"/>
      <c r="G115" s="273"/>
      <c r="H115" s="274">
        <v>0</v>
      </c>
      <c r="I115" s="274"/>
      <c r="J115" s="274">
        <v>0</v>
      </c>
      <c r="K115" s="274"/>
      <c r="L115" s="274"/>
      <c r="M115" s="38"/>
    </row>
    <row r="116" spans="1:13" ht="15" customHeight="1">
      <c r="A116" s="272" t="s">
        <v>350</v>
      </c>
      <c r="B116" s="272"/>
      <c r="C116" s="272"/>
      <c r="D116" s="145" t="s">
        <v>456</v>
      </c>
      <c r="E116" s="273"/>
      <c r="F116" s="273"/>
      <c r="G116" s="273"/>
      <c r="H116" s="274">
        <v>0</v>
      </c>
      <c r="I116" s="274"/>
      <c r="J116" s="274">
        <v>0</v>
      </c>
      <c r="K116" s="274"/>
      <c r="L116" s="274"/>
      <c r="M116" s="38"/>
    </row>
    <row r="117" spans="1:13" ht="1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6.5" customHeight="1">
      <c r="A118" s="276" t="s">
        <v>159</v>
      </c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</row>
    <row r="119" spans="1:13" ht="16.5" customHeight="1">
      <c r="A119" s="149" t="s">
        <v>351</v>
      </c>
      <c r="B119" s="276" t="s">
        <v>160</v>
      </c>
      <c r="C119" s="276"/>
      <c r="D119" s="276"/>
      <c r="E119" s="276"/>
      <c r="F119" s="276"/>
      <c r="G119" s="276"/>
      <c r="H119" s="276"/>
      <c r="I119" s="276" t="s">
        <v>161</v>
      </c>
      <c r="J119" s="276"/>
      <c r="K119" s="276"/>
      <c r="L119" s="276"/>
      <c r="M119" s="276"/>
    </row>
    <row r="120" spans="1:13" ht="72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 ht="16.5" customHeight="1">
      <c r="A121" s="149" t="s">
        <v>352</v>
      </c>
      <c r="B121" s="276" t="s">
        <v>457</v>
      </c>
      <c r="C121" s="276"/>
      <c r="D121" s="276"/>
      <c r="E121" s="276"/>
      <c r="F121" s="276"/>
      <c r="G121" s="276"/>
      <c r="H121" s="276"/>
      <c r="I121" s="276" t="s">
        <v>162</v>
      </c>
      <c r="J121" s="276"/>
      <c r="K121" s="276"/>
      <c r="L121" s="276"/>
      <c r="M121" s="276"/>
    </row>
    <row r="122" spans="1:13" ht="17.25" customHeight="1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82"/>
      <c r="L122" s="282"/>
      <c r="M122" s="282"/>
    </row>
  </sheetData>
  <sheetProtection/>
  <mergeCells count="428">
    <mergeCell ref="K122:M122"/>
    <mergeCell ref="A118:M118"/>
    <mergeCell ref="B119:H119"/>
    <mergeCell ref="I119:M119"/>
    <mergeCell ref="B121:H121"/>
    <mergeCell ref="I121:M121"/>
    <mergeCell ref="A122:J122"/>
    <mergeCell ref="H13:I13"/>
    <mergeCell ref="J13:L13"/>
    <mergeCell ref="A1:B1"/>
    <mergeCell ref="A2:B5"/>
    <mergeCell ref="F1:M9"/>
    <mergeCell ref="A10:L10"/>
    <mergeCell ref="A11:L11"/>
    <mergeCell ref="A13:C13"/>
    <mergeCell ref="E13:G13"/>
    <mergeCell ref="A18:C18"/>
    <mergeCell ref="A19:C19"/>
    <mergeCell ref="A14:C14"/>
    <mergeCell ref="A15:C15"/>
    <mergeCell ref="A16:C16"/>
    <mergeCell ref="H14:I14"/>
    <mergeCell ref="H15:I15"/>
    <mergeCell ref="H16:I16"/>
    <mergeCell ref="A17:C17"/>
    <mergeCell ref="E14:G14"/>
    <mergeCell ref="E15:G15"/>
    <mergeCell ref="E16:G16"/>
    <mergeCell ref="A30:C30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4:C54"/>
    <mergeCell ref="A55:C55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6:C66"/>
    <mergeCell ref="A67:C67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8:C78"/>
    <mergeCell ref="A79:C79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0:C90"/>
    <mergeCell ref="A91:C91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102:C102"/>
    <mergeCell ref="A103:C103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12:C112"/>
    <mergeCell ref="A113:C113"/>
    <mergeCell ref="A114:C114"/>
    <mergeCell ref="A115:C115"/>
    <mergeCell ref="E24:G24"/>
    <mergeCell ref="E25:G25"/>
    <mergeCell ref="A110:C110"/>
    <mergeCell ref="A111:C111"/>
    <mergeCell ref="A104:C104"/>
    <mergeCell ref="A105:C105"/>
    <mergeCell ref="A106:C106"/>
    <mergeCell ref="A107:C107"/>
    <mergeCell ref="A108:C108"/>
    <mergeCell ref="A109:C109"/>
    <mergeCell ref="E30:G30"/>
    <mergeCell ref="E31:G31"/>
    <mergeCell ref="A116:C116"/>
    <mergeCell ref="E17:G17"/>
    <mergeCell ref="E18:G18"/>
    <mergeCell ref="E19:G19"/>
    <mergeCell ref="E20:G20"/>
    <mergeCell ref="E21:G21"/>
    <mergeCell ref="E22:G22"/>
    <mergeCell ref="E23:G23"/>
    <mergeCell ref="E26:G26"/>
    <mergeCell ref="E27:G27"/>
    <mergeCell ref="E28:G28"/>
    <mergeCell ref="E29:G29"/>
    <mergeCell ref="E42:G42"/>
    <mergeCell ref="E43:G43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54:G54"/>
    <mergeCell ref="E55:G55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66:G66"/>
    <mergeCell ref="E67:G67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78:G78"/>
    <mergeCell ref="E79:G79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90:G90"/>
    <mergeCell ref="E91:G91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102:G102"/>
    <mergeCell ref="E103:G103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12:G112"/>
    <mergeCell ref="E113:G113"/>
    <mergeCell ref="E114:G114"/>
    <mergeCell ref="E115:G115"/>
    <mergeCell ref="H24:I24"/>
    <mergeCell ref="H25:I25"/>
    <mergeCell ref="E110:G110"/>
    <mergeCell ref="E111:G111"/>
    <mergeCell ref="E104:G104"/>
    <mergeCell ref="E105:G105"/>
    <mergeCell ref="E106:G106"/>
    <mergeCell ref="E107:G107"/>
    <mergeCell ref="E108:G108"/>
    <mergeCell ref="E109:G109"/>
    <mergeCell ref="H30:I30"/>
    <mergeCell ref="H31:I31"/>
    <mergeCell ref="E116:G116"/>
    <mergeCell ref="H17:I17"/>
    <mergeCell ref="H18:I18"/>
    <mergeCell ref="H19:I19"/>
    <mergeCell ref="H20:I20"/>
    <mergeCell ref="H21:I21"/>
    <mergeCell ref="H22:I22"/>
    <mergeCell ref="H23:I23"/>
    <mergeCell ref="H26:I26"/>
    <mergeCell ref="H27:I27"/>
    <mergeCell ref="H28:I28"/>
    <mergeCell ref="H29:I29"/>
    <mergeCell ref="H42:I42"/>
    <mergeCell ref="H43:I43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54:I54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66:I66"/>
    <mergeCell ref="H67:I67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78:I78"/>
    <mergeCell ref="H79:I79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90:I90"/>
    <mergeCell ref="H91:I91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102:I102"/>
    <mergeCell ref="H103:I103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14:I114"/>
    <mergeCell ref="H115:I115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6:I116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33:L33"/>
    <mergeCell ref="J34:L34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45:L45"/>
    <mergeCell ref="J46:L46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57:L57"/>
    <mergeCell ref="J58:L58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69:L69"/>
    <mergeCell ref="J70:L70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81:L81"/>
    <mergeCell ref="J82:L82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93:L93"/>
    <mergeCell ref="J94:L94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105:L105"/>
    <mergeCell ref="J106:L106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15:L115"/>
    <mergeCell ref="J116:L116"/>
    <mergeCell ref="J110:L110"/>
    <mergeCell ref="J111:L111"/>
    <mergeCell ref="J112:L112"/>
    <mergeCell ref="J113:L113"/>
    <mergeCell ref="J107:L107"/>
    <mergeCell ref="J108:L108"/>
    <mergeCell ref="J109:L109"/>
    <mergeCell ref="J114:L1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2009-05-08T17:03:33Z</cp:lastPrinted>
  <dcterms:created xsi:type="dcterms:W3CDTF">2004-01-01T15:51:16Z</dcterms:created>
  <dcterms:modified xsi:type="dcterms:W3CDTF">2011-01-08T04:06:51Z</dcterms:modified>
  <cp:category/>
  <cp:version/>
  <cp:contentType/>
  <cp:contentStatus/>
</cp:coreProperties>
</file>